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ate1904="1"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z-walt\Drexel\Covid-19-Research\Projects-Ventilator\"/>
    </mc:Choice>
  </mc:AlternateContent>
  <xr:revisionPtr revIDLastSave="0" documentId="13_ncr:1_{093F50E1-EDE3-4843-89DE-C3350B9411A4}" xr6:coauthVersionLast="45" xr6:coauthVersionMax="45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Sheet1" sheetId="2" state="hidden" r:id="rId1"/>
    <sheet name="Helmet Mfgs &amp; Funding " sheetId="4" r:id="rId2"/>
  </sheets>
  <definedNames>
    <definedName name="_xlnm.Database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2" l="1"/>
  <c r="K4" i="2"/>
  <c r="L4" i="2" s="1"/>
  <c r="K6" i="2"/>
  <c r="N6" i="2" s="1"/>
  <c r="J12" i="2" l="1"/>
  <c r="J11" i="2"/>
  <c r="J15" i="2"/>
  <c r="J14" i="2"/>
  <c r="L10" i="2"/>
  <c r="K11" i="2"/>
  <c r="K15" i="2"/>
  <c r="J21" i="2"/>
  <c r="K16" i="2"/>
  <c r="K13" i="2"/>
  <c r="J10" i="2"/>
  <c r="J13" i="2"/>
  <c r="J19" i="2"/>
  <c r="R10" i="2"/>
  <c r="P10" i="2"/>
  <c r="N10" i="2"/>
  <c r="K10" i="2"/>
  <c r="K19" i="2"/>
  <c r="K12" i="2"/>
  <c r="K14" i="2"/>
  <c r="J25" i="2"/>
  <c r="J23" i="2"/>
  <c r="N12" i="2" l="1"/>
  <c r="N13" i="2"/>
  <c r="N19" i="2"/>
  <c r="N14" i="2"/>
  <c r="N11" i="2"/>
  <c r="N15" i="2"/>
  <c r="R11" i="2"/>
  <c r="R14" i="2"/>
  <c r="R13" i="2"/>
  <c r="R19" i="2"/>
  <c r="R12" i="2"/>
  <c r="R15" i="2"/>
  <c r="P12" i="2"/>
  <c r="P15" i="2"/>
  <c r="P13" i="2"/>
  <c r="P19" i="2"/>
  <c r="P14" i="2"/>
  <c r="P11" i="2"/>
  <c r="L15" i="2"/>
  <c r="L12" i="2"/>
  <c r="L11" i="2"/>
  <c r="L13" i="2"/>
  <c r="L14" i="2"/>
  <c r="L19" i="2"/>
  <c r="Q10" i="2" l="1"/>
  <c r="Q13" i="2" s="1"/>
  <c r="M11" i="2"/>
  <c r="M15" i="2"/>
  <c r="M10" i="2"/>
  <c r="M12" i="2"/>
  <c r="M14" i="2"/>
  <c r="S10" i="2"/>
  <c r="O10" i="2"/>
  <c r="N22" i="2" l="1"/>
  <c r="O19" i="2"/>
  <c r="N23" i="2"/>
  <c r="N21" i="2"/>
  <c r="N24" i="2"/>
  <c r="R24" i="2"/>
  <c r="R21" i="2"/>
  <c r="S19" i="2"/>
  <c r="R22" i="2"/>
  <c r="R23" i="2"/>
  <c r="O13" i="2"/>
  <c r="O11" i="2"/>
  <c r="O15" i="2"/>
  <c r="S13" i="2"/>
  <c r="S11" i="2"/>
  <c r="S15" i="2"/>
  <c r="L23" i="2"/>
  <c r="L24" i="2"/>
  <c r="M19" i="2"/>
  <c r="L22" i="2"/>
  <c r="L21" i="2"/>
  <c r="M13" i="2"/>
  <c r="Q15" i="2"/>
  <c r="Q14" i="2"/>
  <c r="O12" i="2"/>
  <c r="O14" i="2"/>
  <c r="S12" i="2"/>
  <c r="S14" i="2"/>
  <c r="P24" i="2"/>
  <c r="P23" i="2"/>
  <c r="Q19" i="2"/>
  <c r="P22" i="2"/>
  <c r="P21" i="2"/>
  <c r="Q12" i="2"/>
  <c r="Q11" i="2"/>
</calcChain>
</file>

<file path=xl/sharedStrings.xml><?xml version="1.0" encoding="utf-8"?>
<sst xmlns="http://schemas.openxmlformats.org/spreadsheetml/2006/main" count="188" uniqueCount="156">
  <si>
    <t>Year 1</t>
  </si>
  <si>
    <t>Full/Part Time</t>
  </si>
  <si>
    <t>Benefit Eligible</t>
  </si>
  <si>
    <t>Current</t>
  </si>
  <si>
    <t>Non-Benefit Eligible</t>
  </si>
  <si>
    <t>Part Time</t>
  </si>
  <si>
    <t>Clinical</t>
  </si>
  <si>
    <t>Faculty</t>
  </si>
  <si>
    <t>Indirect</t>
  </si>
  <si>
    <t>Cost Rate</t>
  </si>
  <si>
    <t>Month</t>
  </si>
  <si>
    <t>Current FY</t>
  </si>
  <si>
    <t>Next FY</t>
  </si>
  <si>
    <t>Start Date</t>
  </si>
  <si>
    <t>End Date</t>
  </si>
  <si>
    <t>No. of Months</t>
  </si>
  <si>
    <t>Year 2</t>
  </si>
  <si>
    <t>Year 3</t>
  </si>
  <si>
    <t>Year 4</t>
  </si>
  <si>
    <t>Year 5</t>
  </si>
  <si>
    <t>Months Remaining</t>
  </si>
  <si>
    <t>IDC</t>
  </si>
  <si>
    <t>Full Time Benefit Eligible</t>
  </si>
  <si>
    <t>Clinical Faculty</t>
  </si>
  <si>
    <t>Part Time Non-Benefit Eligibile</t>
  </si>
  <si>
    <t>Weighted</t>
  </si>
  <si>
    <t>Inflation</t>
  </si>
  <si>
    <t>Inflation Rate</t>
  </si>
  <si>
    <t>Rate</t>
  </si>
  <si>
    <t>Open Source Ventilator Project</t>
  </si>
  <si>
    <r>
      <t>WE ARE HELPING TO CONNECT! &gt;&gt;</t>
    </r>
    <r>
      <rPr>
        <sz val="8"/>
        <rFont val="Arial"/>
        <family val="2"/>
      </rPr>
      <t xml:space="preserve"> List of POTENTIAL Manufacturers, Funding, &amp; others who can help to make more helmets faster. 
At this time (4/6) in the US there are only two manufacturers where you can order, more cooming soon.
https://www.helmetbasedventilation.com/post/where-to-get-a-helmet-for-helmet-based-ventilation</t>
    </r>
  </si>
  <si>
    <t>The best way to contact us is here: https://www.helmetbasedventilation.com/contact . This spreadsheed is being updated daily.</t>
  </si>
  <si>
    <t>State</t>
  </si>
  <si>
    <t>Name</t>
  </si>
  <si>
    <t>Summary / see more details - hover mouse over corner (may not work on mobile)</t>
  </si>
  <si>
    <t>Email</t>
  </si>
  <si>
    <t>Added</t>
  </si>
  <si>
    <t>USA + Canada</t>
  </si>
  <si>
    <t>Alaska</t>
  </si>
  <si>
    <t>ACI Industries LLC</t>
  </si>
  <si>
    <t>Engineering</t>
  </si>
  <si>
    <t>Engineering, Design &amp; Build firm in Alaska interested in manufacturing the helmets</t>
  </si>
  <si>
    <t>kenofak1@gmail.com</t>
  </si>
  <si>
    <t>Arizona</t>
  </si>
  <si>
    <t>Arizona Governor's Covid-19 Task Force</t>
  </si>
  <si>
    <t>Funding, Manufacturing</t>
  </si>
  <si>
    <t>Interested in producing/manufacturing the helmets. Have access to funding companies that are willing to help.</t>
  </si>
  <si>
    <t>eric.miller@padtinc.com</t>
  </si>
  <si>
    <t>California</t>
  </si>
  <si>
    <t>https://www.linkedin.com/in/robross</t>
  </si>
  <si>
    <t>VC, manufacturing</t>
  </si>
  <si>
    <t>Have connections with possible funding and contacts with manufacturers that can help in producing the helmets</t>
  </si>
  <si>
    <t>pro-dex.com</t>
  </si>
  <si>
    <t>medical device manufacturer</t>
  </si>
  <si>
    <t>Medical device manufacturer in CA, can help assemble the helmets and have potential funding available</t>
  </si>
  <si>
    <t>jamie.rudy@pro-dex.com</t>
  </si>
  <si>
    <t>Canada</t>
  </si>
  <si>
    <t>UBC Sprint Open Source Emergency Ventilator Project</t>
  </si>
  <si>
    <t>working DIY prototype</t>
  </si>
  <si>
    <t>Their team produced a working DIY prototype but they need professionally made mass manufactured version. They are also looking for potential collaborators with manufacturing and prototyping capabilities.</t>
  </si>
  <si>
    <t>vkgusti@gmail.com</t>
  </si>
  <si>
    <t>Thomas Fox</t>
  </si>
  <si>
    <t>Helmet Expert</t>
  </si>
  <si>
    <t>Helmet expert providing information on NIV in the management of the COVID 19 patients.</t>
  </si>
  <si>
    <t>aon3d.com</t>
  </si>
  <si>
    <t>3d printers thermoplastics.</t>
  </si>
  <si>
    <t>Helping to fabricate proof of concept of the helmet device in Quebec. Looking for connections and design support that they can use so they can make it locally.</t>
  </si>
  <si>
    <t>andrew@aon3d.com</t>
  </si>
  <si>
    <t>Illinois</t>
  </si>
  <si>
    <t>MacLean Fogg</t>
  </si>
  <si>
    <t>engineered plastics</t>
  </si>
  <si>
    <t>Interested in producing/manufacturing the helmets. They have a division specializing in engineered plastics.</t>
  </si>
  <si>
    <t>Heather L Natal</t>
  </si>
  <si>
    <t>manufacturing</t>
  </si>
  <si>
    <t>Can connect with Illinois Manufacturer's Association. Have connections with equipment and 3D printing suppliers that can help in the production of the helmets</t>
  </si>
  <si>
    <t>heathernatal@gmail.com</t>
  </si>
  <si>
    <t>Illinois/Pennsylvania</t>
  </si>
  <si>
    <t>https://ambifi.com/</t>
  </si>
  <si>
    <t>Clinician Virtual Assistant</t>
  </si>
  <si>
    <t>partnered with the U of Chicago to create a hands-free digital assistant. Go to https://ambifi.com/ and click on COVID-19.</t>
  </si>
  <si>
    <t>james.sharpe@ambifi.com</t>
  </si>
  <si>
    <t>Iowa</t>
  </si>
  <si>
    <t>GuttenbergIndustries.com</t>
  </si>
  <si>
    <t>custom plastic injection molder</t>
  </si>
  <si>
    <t>Plastic injection molder manufacturing firm based in Iowa that can help produce the rings or other parts of the helmet</t>
  </si>
  <si>
    <t>GYoko@GuttenbergInd.com</t>
  </si>
  <si>
    <t>Michigan</t>
  </si>
  <si>
    <t>T. A. Systems</t>
  </si>
  <si>
    <t>Manufacturing</t>
  </si>
  <si>
    <t>Automation and assembly company in Michigan specializing in plastic welding and assembly equipment. They would like to help in manufacturing the helmets</t>
  </si>
  <si>
    <t>tmartin@ta-systems.com</t>
  </si>
  <si>
    <t>STEWART Industries US</t>
  </si>
  <si>
    <t>Medically certified manufacturing company in Michigan, FTZ and can help with mass production</t>
  </si>
  <si>
    <t>sworden@stewartindustriesusa.com</t>
  </si>
  <si>
    <t>CSErickson.com</t>
  </si>
  <si>
    <t>Electrical and technology contractor in Michigan, interested in assisting with producing the helmets. Have connections with different manufacturers in Michigan that can also help in this endeavor.</t>
  </si>
  <si>
    <t>bobby.roush@cserickson.com</t>
  </si>
  <si>
    <t>Lisa Markman, MD</t>
  </si>
  <si>
    <t>doctor</t>
  </si>
  <si>
    <t>Physician from Michigan who have connection with a manufacturing firm that can help produce the helmets</t>
  </si>
  <si>
    <t>lisarachelmarkman@gmail.com</t>
  </si>
  <si>
    <t>Nevada</t>
  </si>
  <si>
    <t>Jeffhallsales.com</t>
  </si>
  <si>
    <t>aerospace</t>
  </si>
  <si>
    <t>Manufacturing firm in Nevada that has the tooling, work space, quality control, testing, and skilled workforce to assemble the helmet.</t>
  </si>
  <si>
    <t>jeff@jeffhallsales.com</t>
  </si>
  <si>
    <t>New York</t>
  </si>
  <si>
    <t>R4 Incorporated</t>
  </si>
  <si>
    <t>Have open floor manufacturing space and manufacturing support equipment in Maryland that can be converted to ventilation helmet manufacturing facility</t>
  </si>
  <si>
    <t>dlewis@r4-inc.com</t>
  </si>
  <si>
    <t>Rhode Island</t>
  </si>
  <si>
    <t>Videology Imaging Solutions</t>
  </si>
  <si>
    <t>Electronics manufacturing firm in RI, interested in helping out with the production/manufacture of the helmet-based ventilators.</t>
  </si>
  <si>
    <t>rnadeau@videologyinc.com</t>
  </si>
  <si>
    <t>Texas</t>
  </si>
  <si>
    <t xml:space="preserve">Creaninc.com </t>
  </si>
  <si>
    <t>Aerospace 
Engineering</t>
  </si>
  <si>
    <t>Can assist manufacturing firms in set up and expanding operations and can also connect with suppliers of equipments and logisitics</t>
  </si>
  <si>
    <t>bspecchio@creaninc.com</t>
  </si>
  <si>
    <t>USA</t>
  </si>
  <si>
    <t>American Airlines</t>
  </si>
  <si>
    <t>Maintenance division of American Airlines with manufacturing capabilities and can help in productin of the helmets</t>
  </si>
  <si>
    <t>Stacey.L.Brown@aa.com</t>
  </si>
  <si>
    <t>https://www.ecolab.com/</t>
  </si>
  <si>
    <t>Manufacturing firm that makes hand sanitizer dispensers that have multiple assembly locations across the US , can help in producing the helmets.</t>
  </si>
  <si>
    <t>pat.barrios@ecolab.com</t>
  </si>
  <si>
    <t>Outside USA</t>
  </si>
  <si>
    <t>Honduras</t>
  </si>
  <si>
    <t>biomedical engineer</t>
  </si>
  <si>
    <t>Biomedical engineer looking for more information about the helmet based ventilation. They have a cpap equipment and wanted to know more about the helmet masks.</t>
  </si>
  <si>
    <t>Taiwan &amp; China</t>
  </si>
  <si>
    <t>PQD International</t>
  </si>
  <si>
    <t>Design, engineering, and manufacturing firm with global presence in the USA, China, Taiwan, and Vietnam</t>
  </si>
  <si>
    <t>williewu@pqdusa.com</t>
  </si>
  <si>
    <t>India</t>
  </si>
  <si>
    <t>Raunak Khandelwal</t>
  </si>
  <si>
    <t>Doctor in India asking for contacts for manufacturers that can supply to India. Looking for designs they can submit to local manufacturers so it can produced locally instead.</t>
  </si>
  <si>
    <t>raunakrkhandelwal@gmail.com</t>
  </si>
  <si>
    <t>Ireland</t>
  </si>
  <si>
    <t>Keith Garland</t>
  </si>
  <si>
    <t>Looking for designs they can liaise with local manufacturing companies to enable them to start producing locally in Ireland. Also asking for resources for 3D printing of parts</t>
  </si>
  <si>
    <t>cagiest@gmail.com</t>
  </si>
  <si>
    <t>Israel</t>
  </si>
  <si>
    <t>sionbrands.com</t>
  </si>
  <si>
    <t>Medical device manufacturer from Israel asking where they can get the specs/design to produce the helmets</t>
  </si>
  <si>
    <t>nadav@sionbrands.com</t>
  </si>
  <si>
    <t>Brasil</t>
  </si>
  <si>
    <t>Viviane Teleginski Mazur</t>
  </si>
  <si>
    <t>developping helmet</t>
  </si>
  <si>
    <t>They are developing a simple helmet in Brazil and needs technical information regarding the helmet based ventilation so they can copy it.</t>
  </si>
  <si>
    <t>teleginski@gmail.com</t>
  </si>
  <si>
    <t>Poland</t>
  </si>
  <si>
    <t>Marek Macner</t>
  </si>
  <si>
    <t>developing helment</t>
  </si>
  <si>
    <t>Developing helmet + CPAP + turbine constant flow ventilator.</t>
  </si>
  <si>
    <t>info@idiab.dev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</si>
</sst>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0.0%"/>
    <numFmt numFmtId="165" formatCode="0.00000"/>
    <numFmt numFmtId="166" formatCode="0.0000"/>
    <numFmt numFmtId="167" formatCode="0.0000000%"/>
  </numFmts>
  <fonts count="13">
    <font>
      <sz val="10"/>
      <name val="Geneva"/>
    </font>
    <font>
      <sz val="10"/>
      <name val="Geneva"/>
    </font>
    <font>
      <sz val="10"/>
      <name val="Calibri"/>
      <family val="2"/>
    </font>
    <font>
      <u/>
      <sz val="10"/>
      <color theme="10"/>
      <name val="Geneva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rgb="FF474747"/>
      <name val="HelveticaNeue-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AD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5" fontId="4" fillId="0" borderId="0" xfId="0" applyNumberFormat="1" applyFont="1"/>
    <xf numFmtId="0" fontId="4" fillId="3" borderId="3" xfId="0" applyFont="1" applyFill="1" applyBorder="1" applyAlignment="1">
      <alignment horizontal="center"/>
    </xf>
    <xf numFmtId="164" fontId="4" fillId="3" borderId="3" xfId="3" applyNumberFormat="1" applyFont="1" applyFill="1" applyBorder="1" applyAlignment="1">
      <alignment horizontal="center"/>
    </xf>
    <xf numFmtId="0" fontId="4" fillId="2" borderId="2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3" xfId="0" applyFont="1" applyFill="1" applyBorder="1" applyAlignment="1">
      <alignment horizontal="center"/>
    </xf>
    <xf numFmtId="164" fontId="4" fillId="2" borderId="3" xfId="3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center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/>
    <xf numFmtId="14" fontId="4" fillId="0" borderId="0" xfId="1" applyNumberFormat="1" applyFont="1" applyFill="1" applyBorder="1" applyAlignment="1" applyProtection="1">
      <alignment horizontal="right" vertical="center" shrinkToFit="1"/>
      <protection locked="0"/>
    </xf>
    <xf numFmtId="14" fontId="4" fillId="0" borderId="0" xfId="1" applyNumberFormat="1" applyFont="1" applyFill="1" applyBorder="1" applyAlignment="1" applyProtection="1">
      <alignment vertical="center" shrinkToFit="1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" fontId="4" fillId="0" borderId="0" xfId="3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4" fontId="4" fillId="0" borderId="0" xfId="3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1" fontId="4" fillId="0" borderId="0" xfId="1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4" fontId="4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0" fontId="0" fillId="0" borderId="0" xfId="0" applyAlignment="1"/>
    <xf numFmtId="0" fontId="8" fillId="0" borderId="6" xfId="0" applyFont="1" applyBorder="1" applyAlignment="1"/>
    <xf numFmtId="0" fontId="3" fillId="0" borderId="6" xfId="2" applyBorder="1" applyAlignment="1" applyProtection="1"/>
    <xf numFmtId="0" fontId="10" fillId="8" borderId="11" xfId="0" applyFont="1" applyFill="1" applyBorder="1" applyAlignment="1">
      <alignment vertical="center"/>
    </xf>
    <xf numFmtId="0" fontId="10" fillId="7" borderId="7" xfId="0" applyFont="1" applyFill="1" applyBorder="1" applyAlignment="1"/>
    <xf numFmtId="0" fontId="11" fillId="7" borderId="6" xfId="0" applyFont="1" applyFill="1" applyBorder="1" applyAlignment="1"/>
    <xf numFmtId="0" fontId="10" fillId="7" borderId="6" xfId="0" applyFont="1" applyFill="1" applyBorder="1" applyAlignment="1"/>
    <xf numFmtId="0" fontId="8" fillId="7" borderId="6" xfId="0" applyFont="1" applyFill="1" applyBorder="1" applyAlignment="1"/>
    <xf numFmtId="0" fontId="8" fillId="8" borderId="6" xfId="0" applyFont="1" applyFill="1" applyBorder="1" applyAlignment="1"/>
    <xf numFmtId="0" fontId="9" fillId="0" borderId="6" xfId="0" applyFont="1" applyBorder="1" applyAlignment="1"/>
    <xf numFmtId="16" fontId="8" fillId="0" borderId="6" xfId="0" applyNumberFormat="1" applyFont="1" applyBorder="1" applyAlignment="1">
      <alignment horizontal="right"/>
    </xf>
    <xf numFmtId="0" fontId="10" fillId="0" borderId="6" xfId="0" applyFont="1" applyBorder="1" applyAlignment="1"/>
    <xf numFmtId="0" fontId="10" fillId="8" borderId="6" xfId="0" applyFont="1" applyFill="1" applyBorder="1" applyAlignment="1"/>
    <xf numFmtId="0" fontId="12" fillId="6" borderId="6" xfId="0" applyFont="1" applyFill="1" applyBorder="1" applyAlignment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6" fontId="4" fillId="0" borderId="0" xfId="1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>
      <alignment vertical="center"/>
    </xf>
    <xf numFmtId="164" fontId="4" fillId="3" borderId="2" xfId="3" applyNumberFormat="1" applyFont="1" applyFill="1" applyBorder="1" applyAlignment="1">
      <alignment horizontal="center"/>
    </xf>
    <xf numFmtId="164" fontId="4" fillId="3" borderId="5" xfId="3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7" fontId="4" fillId="2" borderId="2" xfId="3" applyNumberFormat="1" applyFont="1" applyFill="1" applyBorder="1" applyAlignment="1">
      <alignment horizontal="center"/>
    </xf>
    <xf numFmtId="167" fontId="4" fillId="2" borderId="5" xfId="3" applyNumberFormat="1" applyFont="1" applyFill="1" applyBorder="1" applyAlignment="1">
      <alignment horizontal="center"/>
    </xf>
    <xf numFmtId="164" fontId="4" fillId="2" borderId="2" xfId="3" applyNumberFormat="1" applyFont="1" applyFill="1" applyBorder="1" applyAlignment="1">
      <alignment horizontal="center"/>
    </xf>
    <xf numFmtId="164" fontId="4" fillId="2" borderId="5" xfId="3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7" fontId="4" fillId="3" borderId="2" xfId="3" applyNumberFormat="1" applyFont="1" applyFill="1" applyBorder="1" applyAlignment="1">
      <alignment horizontal="center"/>
    </xf>
    <xf numFmtId="167" fontId="4" fillId="3" borderId="5" xfId="3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0" fillId="0" borderId="8" xfId="0" applyFont="1" applyBorder="1" applyAlignment="1"/>
    <xf numFmtId="0" fontId="10" fillId="0" borderId="9" xfId="0" applyFont="1" applyBorder="1" applyAlignment="1"/>
    <xf numFmtId="0" fontId="10" fillId="0" borderId="10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9" fillId="0" borderId="10" xfId="0" applyFont="1" applyBorder="1" applyAlignment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guttenbergindustries.com/" TargetMode="External"/><Relationship Id="rId13" Type="http://schemas.openxmlformats.org/officeDocument/2006/relationships/hyperlink" Target="http://www.r4-inc.com/" TargetMode="External"/><Relationship Id="rId18" Type="http://schemas.openxmlformats.org/officeDocument/2006/relationships/hyperlink" Target="https://www.pqdmfg.com/" TargetMode="External"/><Relationship Id="rId3" Type="http://schemas.openxmlformats.org/officeDocument/2006/relationships/hyperlink" Target="http://pro-dex.com/" TargetMode="External"/><Relationship Id="rId7" Type="http://schemas.openxmlformats.org/officeDocument/2006/relationships/hyperlink" Target="https://ambifi.com/" TargetMode="External"/><Relationship Id="rId12" Type="http://schemas.openxmlformats.org/officeDocument/2006/relationships/hyperlink" Target="http://jeffhallsales.com/" TargetMode="External"/><Relationship Id="rId17" Type="http://schemas.openxmlformats.org/officeDocument/2006/relationships/hyperlink" Target="https://www.ecolab.com/" TargetMode="External"/><Relationship Id="rId2" Type="http://schemas.openxmlformats.org/officeDocument/2006/relationships/hyperlink" Target="https://www.linkedin.com/in/robross" TargetMode="External"/><Relationship Id="rId16" Type="http://schemas.openxmlformats.org/officeDocument/2006/relationships/hyperlink" Target="http://aa.com/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://www.padtinc.com/" TargetMode="External"/><Relationship Id="rId6" Type="http://schemas.openxmlformats.org/officeDocument/2006/relationships/hyperlink" Target="https://www.macleanfogg.com/" TargetMode="External"/><Relationship Id="rId11" Type="http://schemas.openxmlformats.org/officeDocument/2006/relationships/hyperlink" Target="http://cserickson.com/" TargetMode="External"/><Relationship Id="rId5" Type="http://schemas.openxmlformats.org/officeDocument/2006/relationships/hyperlink" Target="http://aon3d.com/" TargetMode="External"/><Relationship Id="rId15" Type="http://schemas.openxmlformats.org/officeDocument/2006/relationships/hyperlink" Target="http://creaninc.com/" TargetMode="External"/><Relationship Id="rId10" Type="http://schemas.openxmlformats.org/officeDocument/2006/relationships/hyperlink" Target="https://stewartindustriesusa.com/" TargetMode="External"/><Relationship Id="rId19" Type="http://schemas.openxmlformats.org/officeDocument/2006/relationships/hyperlink" Target="http://sionbrands.com/" TargetMode="External"/><Relationship Id="rId4" Type="http://schemas.openxmlformats.org/officeDocument/2006/relationships/hyperlink" Target="https://www.ubcsosevent.com/" TargetMode="External"/><Relationship Id="rId9" Type="http://schemas.openxmlformats.org/officeDocument/2006/relationships/hyperlink" Target="https://ta-systems.com/" TargetMode="External"/><Relationship Id="rId14" Type="http://schemas.openxmlformats.org/officeDocument/2006/relationships/hyperlink" Target="http://videologyin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Z33"/>
  <sheetViews>
    <sheetView zoomScaleNormal="100" workbookViewId="0">
      <selection activeCell="J25" sqref="J25:K25"/>
    </sheetView>
  </sheetViews>
  <sheetFormatPr defaultRowHeight="12.75"/>
  <cols>
    <col min="1" max="1" width="12.42578125" style="3" customWidth="1"/>
    <col min="2" max="2" width="8" style="3" bestFit="1" customWidth="1"/>
    <col min="3" max="3" width="15" style="3" bestFit="1" customWidth="1"/>
    <col min="4" max="4" width="9.85546875" style="3" bestFit="1" customWidth="1"/>
    <col min="5" max="5" width="18.42578125" style="3" customWidth="1"/>
    <col min="6" max="7" width="9.5703125" style="3" customWidth="1"/>
    <col min="8" max="8" width="2.5703125" style="3" customWidth="1"/>
    <col min="9" max="9" width="22.42578125" style="3" customWidth="1"/>
    <col min="10" max="10" width="9.140625" style="3"/>
    <col min="11" max="11" width="11.140625" style="3" customWidth="1"/>
    <col min="12" max="13" width="9.140625" style="3"/>
    <col min="14" max="14" width="10.42578125" style="3" bestFit="1" customWidth="1"/>
    <col min="15" max="16384" width="9.140625" style="3"/>
  </cols>
  <sheetData>
    <row r="1" spans="1:19">
      <c r="A1" s="1"/>
      <c r="B1" s="1"/>
      <c r="C1" s="2" t="s">
        <v>1</v>
      </c>
      <c r="D1" s="2" t="s">
        <v>6</v>
      </c>
      <c r="E1" s="2" t="s">
        <v>5</v>
      </c>
      <c r="F1" s="4" t="s">
        <v>8</v>
      </c>
      <c r="G1" s="4" t="s">
        <v>26</v>
      </c>
    </row>
    <row r="2" spans="1:19">
      <c r="A2" s="1"/>
      <c r="B2" s="1"/>
      <c r="C2" s="6" t="s">
        <v>2</v>
      </c>
      <c r="D2" s="6" t="s">
        <v>7</v>
      </c>
      <c r="E2" s="6" t="s">
        <v>4</v>
      </c>
      <c r="F2" s="5" t="s">
        <v>9</v>
      </c>
      <c r="G2" s="5" t="s">
        <v>28</v>
      </c>
    </row>
    <row r="3" spans="1:19">
      <c r="A3" s="1" t="s">
        <v>3</v>
      </c>
      <c r="B3" s="1">
        <v>2008</v>
      </c>
      <c r="C3" s="21">
        <v>0.30199999999999999</v>
      </c>
      <c r="D3" s="22">
        <v>0.158</v>
      </c>
      <c r="E3" s="21">
        <v>9.7000000000000003E-2</v>
      </c>
      <c r="F3" s="21">
        <v>0.52</v>
      </c>
      <c r="G3" s="21">
        <v>0</v>
      </c>
      <c r="L3" s="7" t="s">
        <v>10</v>
      </c>
    </row>
    <row r="4" spans="1:19">
      <c r="A4" s="1" t="s">
        <v>3</v>
      </c>
      <c r="B4" s="1">
        <v>2009</v>
      </c>
      <c r="C4" s="21">
        <v>0.30199999999999999</v>
      </c>
      <c r="D4" s="22">
        <v>0.158</v>
      </c>
      <c r="E4" s="21">
        <v>9.7000000000000003E-2</v>
      </c>
      <c r="F4" s="21">
        <v>0.52</v>
      </c>
      <c r="G4" s="21">
        <v>0</v>
      </c>
      <c r="J4" s="9" t="s">
        <v>13</v>
      </c>
      <c r="K4" s="8" t="e">
        <f>IF(#REF!="","",#REF!)</f>
        <v>#REF!</v>
      </c>
      <c r="L4" s="7" t="e">
        <f>IF(OR(K4="",K5=""),"",MONTH(K4))</f>
        <v>#REF!</v>
      </c>
      <c r="N4" s="11"/>
    </row>
    <row r="5" spans="1:19">
      <c r="A5" s="1" t="s">
        <v>3</v>
      </c>
      <c r="B5" s="1">
        <v>2010</v>
      </c>
      <c r="C5" s="21">
        <v>0.32200000000000001</v>
      </c>
      <c r="D5" s="22">
        <v>0.16800000000000001</v>
      </c>
      <c r="E5" s="21">
        <v>0.105</v>
      </c>
      <c r="F5" s="21">
        <v>0.53</v>
      </c>
      <c r="G5" s="21">
        <v>0</v>
      </c>
      <c r="J5" s="9" t="s">
        <v>14</v>
      </c>
      <c r="K5" s="8" t="e">
        <f>IF(#REF!="","",#REF!)</f>
        <v>#REF!</v>
      </c>
      <c r="L5" s="7"/>
    </row>
    <row r="6" spans="1:19">
      <c r="A6" s="1" t="s">
        <v>3</v>
      </c>
      <c r="B6" s="1">
        <v>2011</v>
      </c>
      <c r="C6" s="21">
        <v>0.32200000000000001</v>
      </c>
      <c r="D6" s="22">
        <v>0.17199999999999999</v>
      </c>
      <c r="E6" s="21">
        <v>0.106</v>
      </c>
      <c r="F6" s="21">
        <v>0.54</v>
      </c>
      <c r="G6" s="21">
        <v>0</v>
      </c>
      <c r="J6" s="9" t="s">
        <v>15</v>
      </c>
      <c r="K6" s="12" t="e">
        <f>IF(K5="","",IF(YEAR(K4)=YEAR(K5),(K5-K4)/30,ROUNDUP(((+K5-K4)/30),0)-1))</f>
        <v>#REF!</v>
      </c>
      <c r="L6" s="7"/>
      <c r="N6" s="13" t="e">
        <f>K6</f>
        <v>#REF!</v>
      </c>
    </row>
    <row r="7" spans="1:19">
      <c r="A7" s="1" t="s">
        <v>3</v>
      </c>
      <c r="B7" s="1">
        <v>2012</v>
      </c>
      <c r="C7" s="21">
        <v>0.32200000000000001</v>
      </c>
      <c r="D7" s="22">
        <v>0.16800000000000001</v>
      </c>
      <c r="E7" s="21">
        <v>0.105</v>
      </c>
      <c r="F7" s="21">
        <v>0.54500000000000004</v>
      </c>
      <c r="G7" s="21">
        <v>0</v>
      </c>
      <c r="K7" s="10"/>
    </row>
    <row r="8" spans="1:19">
      <c r="A8" s="1" t="s">
        <v>3</v>
      </c>
      <c r="B8" s="1">
        <v>2013</v>
      </c>
      <c r="C8" s="21">
        <v>0.32500000000000001</v>
      </c>
      <c r="D8" s="22">
        <v>0.16800000000000001</v>
      </c>
      <c r="E8" s="21">
        <v>0.10199999999999999</v>
      </c>
      <c r="F8" s="23">
        <v>0.54500000000000004</v>
      </c>
      <c r="G8" s="23">
        <v>0.03</v>
      </c>
    </row>
    <row r="9" spans="1:19">
      <c r="J9" s="71" t="s">
        <v>0</v>
      </c>
      <c r="K9" s="71"/>
      <c r="L9" s="72" t="s">
        <v>16</v>
      </c>
      <c r="M9" s="72"/>
      <c r="N9" s="71" t="s">
        <v>17</v>
      </c>
      <c r="O9" s="71"/>
      <c r="P9" s="72" t="s">
        <v>18</v>
      </c>
      <c r="Q9" s="72"/>
      <c r="R9" s="71" t="s">
        <v>19</v>
      </c>
      <c r="S9" s="71"/>
    </row>
    <row r="10" spans="1:19">
      <c r="C10" s="7" t="s">
        <v>10</v>
      </c>
      <c r="D10" s="7" t="s">
        <v>11</v>
      </c>
      <c r="E10" s="7" t="s">
        <v>12</v>
      </c>
      <c r="J10" s="14" t="e">
        <f>IF(L4="","",IF(L4&gt;=7,YEAR(K4+365),YEAR(K4)))</f>
        <v>#REF!</v>
      </c>
      <c r="K10" s="14" t="e">
        <f>IF(L4="","",IF(OR(J11=12,J19=0),"",+J10+1))</f>
        <v>#REF!</v>
      </c>
      <c r="L10" s="19" t="e">
        <f>IF(L4="","",IF($K6&lt;=12,"",J10+1))</f>
        <v>#REF!</v>
      </c>
      <c r="M10" s="19" t="e">
        <f>IF(OR(L11=12,L19=0,L10=""),"",+L10+1)</f>
        <v>#REF!</v>
      </c>
      <c r="N10" s="14" t="e">
        <f>IF(L4="","",IF($K6&lt;=24,"",L10+1))</f>
        <v>#REF!</v>
      </c>
      <c r="O10" s="14" t="e">
        <f>IF(OR(N11=12,N19=0,N10=""),"",+N10+1)</f>
        <v>#REF!</v>
      </c>
      <c r="P10" s="19" t="e">
        <f>IF(L4="","",IF($K6&lt;=36,"",N10+1))</f>
        <v>#REF!</v>
      </c>
      <c r="Q10" s="19" t="e">
        <f>IF(OR(P11=12,P19=0,P10=""),"",+P10+1)</f>
        <v>#REF!</v>
      </c>
      <c r="R10" s="14" t="e">
        <f>IF(L4="","",IF($K6&lt;=48,"",P10+1))</f>
        <v>#REF!</v>
      </c>
      <c r="S10" s="14" t="e">
        <f>IF(OR(R11=12,R19=0,R10=""),"",+R10+1)</f>
        <v>#REF!</v>
      </c>
    </row>
    <row r="11" spans="1:19">
      <c r="C11" s="7">
        <v>1</v>
      </c>
      <c r="D11" s="7">
        <v>6</v>
      </c>
      <c r="E11" s="7">
        <v>6</v>
      </c>
      <c r="J11" s="14" t="e">
        <f>IF(L4="","",IF((LOOKUP(L4,C11:C22,D11:D22))&gt;K6,K6,LOOKUP(L4,C11:C22,D11:D22)))</f>
        <v>#REF!</v>
      </c>
      <c r="K11" s="14" t="e">
        <f>IF(L4="","",IF(OR(J11=12,J19=0),"",IF(J19&lt;(LOOKUP($L4,$C11:$C22,$E11:$E22)),J19,LOOKUP($L4,$C11:$C22,$E11:$E22))))</f>
        <v>#REF!</v>
      </c>
      <c r="L11" s="19" t="e">
        <f>IF(L10="","",IF(K19="",IF((LOOKUP($L4,$C11:$C22,$D11:$D22))&gt;J19,J19,LOOKUP($L4,$C11:$C22,$D11:$D22)),IF((LOOKUP($L4,$C11:$C22,$D11:$D22))&gt;K19,K19,LOOKUP($L4,$C11:$C22,$D11:$D22))))</f>
        <v>#REF!</v>
      </c>
      <c r="M11" s="19" t="e">
        <f>IF(OR(L11=12,L19=0,M10=""),"",IF(L19&lt;(LOOKUP($L4,$C11:$C22,$E11:$E22)),L19,LOOKUP($L4,$C11:$C22,$E11:$E22)))</f>
        <v>#REF!</v>
      </c>
      <c r="N11" s="14" t="e">
        <f>IF(N10="","",IF(M19="",IF((LOOKUP($L4,$C11:$C22,$D11:$D22))&gt;L19,L19,LOOKUP($L4,$C11:$C22,$D11:$D22)),IF((LOOKUP($L4,$C11:$C22,$D11:$D22))&gt;M19,M19,LOOKUP($L4,$C11:$C22,$D11:$D22))))</f>
        <v>#REF!</v>
      </c>
      <c r="O11" s="14" t="e">
        <f>IF(OR(N11=12,N19=0,O10=""),"",IF(N19&lt;(LOOKUP($L4,$C11:$C22,$E11:$E22)),N19,LOOKUP($L4,$C11:$C22,$E11:$E22)))</f>
        <v>#REF!</v>
      </c>
      <c r="P11" s="19" t="e">
        <f>IF(P10="","",IF(O19="",IF((LOOKUP($L4,$C11:$C22,$D11:$D22))&gt;N19,N19,LOOKUP($L4,$C11:$C22,$D11:$D22)),IF((LOOKUP($L4,$C11:$C22,$D11:$D22))&gt;O19,O19,LOOKUP($L4,$C11:$C22,$D11:$D22))))</f>
        <v>#REF!</v>
      </c>
      <c r="Q11" s="19" t="e">
        <f>IF(OR(P11=12,P19=0,Q10=""),"",IF(P19&lt;(LOOKUP($L4,$C11:$C22,$E11:$E22)),P19,LOOKUP($L4,$C11:$C22,$E11:$E22)))</f>
        <v>#REF!</v>
      </c>
      <c r="R11" s="14" t="e">
        <f>IF(R10="","",IF(Q19="",IF((LOOKUP($L4,$C11:$C22,$D11:$D22))&gt;P19,P19,LOOKUP($L4,$C11:$C22,$D11:$D22)),IF((LOOKUP($L4,$C11:$C22,$D11:$D22))&gt;Q19,Q19,LOOKUP($L4,$C11:$C22,$D11:$D22))))</f>
        <v>#REF!</v>
      </c>
      <c r="S11" s="14" t="e">
        <f>IF(OR(R11=12,R19=0,S10=""),"",IF(R19&lt;(LOOKUP($L4,$C11:$C22,$E11:$E22)),R19,LOOKUP($L4,$C11:$C22,$E11:$E22)))</f>
        <v>#REF!</v>
      </c>
    </row>
    <row r="12" spans="1:19">
      <c r="C12" s="7">
        <v>2</v>
      </c>
      <c r="D12" s="7">
        <v>5</v>
      </c>
      <c r="E12" s="7">
        <v>7</v>
      </c>
      <c r="I12" s="9" t="s">
        <v>21</v>
      </c>
      <c r="J12" s="15" t="e">
        <f>IF(L4="","",LOOKUP($J10,B3:B8,F3:F8))</f>
        <v>#REF!</v>
      </c>
      <c r="K12" s="15" t="e">
        <f>IF(L4="","",IF(OR($J$11=12,$J$19=0),"",LOOKUP($K$10,$B$3:$B$8,$F$3:$F$8)))</f>
        <v>#REF!</v>
      </c>
      <c r="L12" s="20" t="e">
        <f>IF(L$10="","",LOOKUP(L$10,$B$3:$B$8,$F$3:$F$8))</f>
        <v>#REF!</v>
      </c>
      <c r="M12" s="20" t="e">
        <f>IF(OR(L$11=12,L$19=0,M$10=""),"",LOOKUP(M$10,$B$3:$B$8,$F$3:$F$8))</f>
        <v>#REF!</v>
      </c>
      <c r="N12" s="15" t="e">
        <f>IF(N$10="","",LOOKUP(N$10,$B$3:$B$8,$F$3:$F$8))</f>
        <v>#REF!</v>
      </c>
      <c r="O12" s="15" t="e">
        <f>IF(OR(N$11=12,N$19=0,O$10=""),"",LOOKUP(O$10,$B$3:$B$8,$F$3:$F$8))</f>
        <v>#REF!</v>
      </c>
      <c r="P12" s="20" t="e">
        <f>IF(P$10="","",LOOKUP(P$10,$B$3:$B$8,$F$3:$F$8))</f>
        <v>#REF!</v>
      </c>
      <c r="Q12" s="20" t="e">
        <f>IF(OR(P$11=12,P$19=0,Q$10=""),"",LOOKUP(Q$10,$B$3:$B$8,$F$3:$F$8))</f>
        <v>#REF!</v>
      </c>
      <c r="R12" s="15" t="e">
        <f>IF(R$10="","",LOOKUP(R$10,$B$3:$B$8,$F$3:$F$8))</f>
        <v>#REF!</v>
      </c>
      <c r="S12" s="15" t="e">
        <f>IF(OR(R$11=12,R$19=0,S$10=""),"",LOOKUP(S$10,$B$3:$B$8,$F$3:$F$8))</f>
        <v>#REF!</v>
      </c>
    </row>
    <row r="13" spans="1:19">
      <c r="C13" s="7">
        <v>3</v>
      </c>
      <c r="D13" s="7">
        <v>4</v>
      </c>
      <c r="E13" s="7">
        <v>8</v>
      </c>
      <c r="I13" s="9" t="s">
        <v>22</v>
      </c>
      <c r="J13" s="15" t="e">
        <f>IF(L4="","",LOOKUP(J$10,$B$3:$B$8,$C$3:$C$8))</f>
        <v>#REF!</v>
      </c>
      <c r="K13" s="15" t="e">
        <f>IF(L4="","",IF(OR($J$11=12,$J$19=0),"",LOOKUP($K$10,$B$3:$B$8,$C$3:$C$8)))</f>
        <v>#REF!</v>
      </c>
      <c r="L13" s="20" t="e">
        <f>IF(L$10="","",LOOKUP(L$10,$B$3:$B$8,$C$3:$C$8))</f>
        <v>#REF!</v>
      </c>
      <c r="M13" s="20" t="e">
        <f>IF(OR(L$11=12,L$19=0,M$10=""),"",LOOKUP(M$10,$B$3:$B$8,$C$3:$C$8))</f>
        <v>#REF!</v>
      </c>
      <c r="N13" s="15" t="e">
        <f>IF(N$10="","",LOOKUP(N$10,$B$3:$B$8,$C$3:$C$8))</f>
        <v>#REF!</v>
      </c>
      <c r="O13" s="15" t="e">
        <f>IF(OR(N$11=12,N$19=0,O$10=""),"",LOOKUP(O$10,$B$3:$B$8,$C$3:$C$8))</f>
        <v>#REF!</v>
      </c>
      <c r="P13" s="20" t="e">
        <f>IF(P$10="","",LOOKUP(P$10,$B$3:$B$8,$C$3:$C$8))</f>
        <v>#REF!</v>
      </c>
      <c r="Q13" s="20" t="e">
        <f>IF(OR(P$11=12,P$19=0,Q$10=""),"",LOOKUP(Q$10,$B$3:$B$8,$C$3:$C$8))</f>
        <v>#REF!</v>
      </c>
      <c r="R13" s="15" t="e">
        <f>IF(R$10="","",LOOKUP(R$10,$B$3:$B$8,$C$3:$C$8))</f>
        <v>#REF!</v>
      </c>
      <c r="S13" s="15" t="e">
        <f>IF(OR(R$11=12,R$19=0,S$10=""),"",LOOKUP(S$10,$B$3:$B$8,$C$3:$C$8))</f>
        <v>#REF!</v>
      </c>
    </row>
    <row r="14" spans="1:19">
      <c r="C14" s="7">
        <v>4</v>
      </c>
      <c r="D14" s="7">
        <v>3</v>
      </c>
      <c r="E14" s="7">
        <v>9</v>
      </c>
      <c r="H14" s="7"/>
      <c r="I14" s="9" t="s">
        <v>23</v>
      </c>
      <c r="J14" s="15" t="e">
        <f>IF(L4="","",LOOKUP($J$10,$B$3:$B$8,$D$3:$D$8))</f>
        <v>#REF!</v>
      </c>
      <c r="K14" s="15" t="e">
        <f>IF(L4="","",IF(OR($J$11=12,$J$19=0),"",LOOKUP($K$10,$B$3:$B$8,$D$3:$D$8)))</f>
        <v>#REF!</v>
      </c>
      <c r="L14" s="20" t="e">
        <f>IF(L$10="","",LOOKUP(L$10,$B$3:$B$8,$D$3:$D$8))</f>
        <v>#REF!</v>
      </c>
      <c r="M14" s="20" t="e">
        <f>IF(OR(L$11=12,L$19=0,M$10=""),"",LOOKUP(M$10,$B$3:$B$8,$D$3:$D$8))</f>
        <v>#REF!</v>
      </c>
      <c r="N14" s="15" t="e">
        <f>IF(N$10="","",LOOKUP(N$10,$B$3:$B$8,$D$3:$D$8))</f>
        <v>#REF!</v>
      </c>
      <c r="O14" s="15" t="e">
        <f>IF(OR(N$11=12,N$19=0,O$10=""),"",LOOKUP(O$10,$B$3:$B$8,$D$3:$D$8))</f>
        <v>#REF!</v>
      </c>
      <c r="P14" s="20" t="e">
        <f>IF(P$10="","",LOOKUP(P$10,$B$3:$B$8,$D$3:$D$8))</f>
        <v>#REF!</v>
      </c>
      <c r="Q14" s="20" t="e">
        <f>IF(OR(P$11=12,P$19=0,Q$10=""),"",LOOKUP(Q$10,$B$3:$B$8,$D$3:$D$8))</f>
        <v>#REF!</v>
      </c>
      <c r="R14" s="15" t="e">
        <f>IF(R$10="","",LOOKUP(R$10,$B$3:$B$8,$D$3:$D$8))</f>
        <v>#REF!</v>
      </c>
      <c r="S14" s="15" t="e">
        <f>IF(OR(R$11=12,R$19=0,S$10=""),"",LOOKUP(S$10,$B$3:$B$8,$D$3:$D$8))</f>
        <v>#REF!</v>
      </c>
    </row>
    <row r="15" spans="1:19">
      <c r="C15" s="7">
        <v>5</v>
      </c>
      <c r="D15" s="7">
        <v>2</v>
      </c>
      <c r="E15" s="7">
        <v>10</v>
      </c>
      <c r="H15" s="7"/>
      <c r="I15" s="9" t="s">
        <v>24</v>
      </c>
      <c r="J15" s="15" t="e">
        <f>IF(L4="","",LOOKUP($J$10,$B$3:$B$8,$E$3:$E$8))</f>
        <v>#REF!</v>
      </c>
      <c r="K15" s="15" t="e">
        <f>IF(L4="","",IF(OR($J$11=12,$J$19=0),"",LOOKUP($K$10,$B$3:$B$8,$E$3:$E$8)))</f>
        <v>#REF!</v>
      </c>
      <c r="L15" s="20" t="e">
        <f>IF(L$10="","",LOOKUP(L$10,$B$3:$B$8,$E3:$E$8))</f>
        <v>#REF!</v>
      </c>
      <c r="M15" s="20" t="e">
        <f>IF(OR(L$11=12,L$19=0,M$10=""),"",LOOKUP(M$10,$B$3:$B$8,$E$3:$E$8))</f>
        <v>#REF!</v>
      </c>
      <c r="N15" s="15" t="e">
        <f>IF(N$10="","",LOOKUP(N$10,$B$3:$B$8,$E3:$E$8))</f>
        <v>#REF!</v>
      </c>
      <c r="O15" s="15" t="e">
        <f>IF(OR(N$11=12,N$19=0,O$10=""),"",LOOKUP(O$10,$B$3:$B$8,$E$3:$E$8))</f>
        <v>#REF!</v>
      </c>
      <c r="P15" s="20" t="e">
        <f>IF(P$10="","",LOOKUP(P$10,$B$3:$B$8,$E3:$E$8))</f>
        <v>#REF!</v>
      </c>
      <c r="Q15" s="20" t="e">
        <f>IF(OR(P$11=12,P$19=0,Q$10=""),"",LOOKUP(Q$10,$B$3:$B$8,$E$3:$E$8))</f>
        <v>#REF!</v>
      </c>
      <c r="R15" s="15" t="e">
        <f>IF(R$10="","",LOOKUP(R$10,$B$3:$B$8,$E3:$E$8))</f>
        <v>#REF!</v>
      </c>
      <c r="S15" s="15" t="e">
        <f>IF(OR(R$11=12,R$19=0,S$10=""),"",LOOKUP(S$10,$B$3:$B$8,$E$3:$E$8))</f>
        <v>#REF!</v>
      </c>
    </row>
    <row r="16" spans="1:19">
      <c r="C16" s="7">
        <v>6</v>
      </c>
      <c r="D16" s="7">
        <v>1</v>
      </c>
      <c r="E16" s="7">
        <v>11</v>
      </c>
      <c r="H16" s="7"/>
      <c r="I16" s="9" t="s">
        <v>27</v>
      </c>
      <c r="J16" s="15">
        <v>0</v>
      </c>
      <c r="K16" s="15" t="e">
        <f>IF(L4="","",IF(OR($J$11=12,$J$19=0),"",LOOKUP($K$10,$B$3:$B$8,$G$3:$G$8)))</f>
        <v>#REF!</v>
      </c>
      <c r="L16" s="20"/>
      <c r="M16" s="20"/>
      <c r="N16" s="15"/>
      <c r="O16" s="15"/>
      <c r="P16" s="20"/>
      <c r="Q16" s="20"/>
      <c r="R16" s="15"/>
      <c r="S16" s="15"/>
    </row>
    <row r="17" spans="3:26">
      <c r="C17" s="7">
        <v>7</v>
      </c>
      <c r="D17" s="7">
        <v>12</v>
      </c>
      <c r="E17" s="7">
        <v>0</v>
      </c>
      <c r="H17" s="7"/>
      <c r="I17" s="7"/>
      <c r="J17" s="16"/>
      <c r="K17" s="17"/>
      <c r="L17" s="17"/>
      <c r="M17" s="17"/>
      <c r="N17" s="17"/>
      <c r="O17" s="17"/>
      <c r="P17" s="17"/>
      <c r="Q17" s="17"/>
      <c r="R17" s="17"/>
      <c r="S17" s="18"/>
    </row>
    <row r="18" spans="3:26">
      <c r="C18" s="7">
        <v>8</v>
      </c>
      <c r="D18" s="7">
        <v>11</v>
      </c>
      <c r="E18" s="7">
        <v>1</v>
      </c>
      <c r="H18" s="7"/>
      <c r="I18" s="7"/>
      <c r="J18" s="61" t="s">
        <v>20</v>
      </c>
      <c r="K18" s="61"/>
      <c r="L18" s="60" t="s">
        <v>20</v>
      </c>
      <c r="M18" s="60"/>
      <c r="N18" s="61" t="s">
        <v>20</v>
      </c>
      <c r="O18" s="61"/>
      <c r="P18" s="60" t="s">
        <v>20</v>
      </c>
      <c r="Q18" s="60"/>
      <c r="R18" s="61" t="s">
        <v>20</v>
      </c>
      <c r="S18" s="61"/>
    </row>
    <row r="19" spans="3:26">
      <c r="C19" s="7">
        <v>9</v>
      </c>
      <c r="D19" s="7">
        <v>10</v>
      </c>
      <c r="E19" s="7">
        <v>2</v>
      </c>
      <c r="H19" s="7"/>
      <c r="I19" s="10"/>
      <c r="J19" s="14" t="e">
        <f>IF(L4="","",+K6-J11)</f>
        <v>#REF!</v>
      </c>
      <c r="K19" s="14" t="e">
        <f>IF(L4="","",IF(OR(J19=0,J11=12),"",+J19-K11))</f>
        <v>#REF!</v>
      </c>
      <c r="L19" s="19" t="e">
        <f>IF(L10="","",IF(L11=12,J19-L11,IF(K19="",J19-L11,K19-L11)))</f>
        <v>#REF!</v>
      </c>
      <c r="M19" s="19" t="e">
        <f>IF(M10="","",+L19-M11)</f>
        <v>#REF!</v>
      </c>
      <c r="N19" s="14" t="e">
        <f>IF(N10="","",IF(N11=12,L19-N11,IF(M19="",L19-N11,M19-N11)))</f>
        <v>#REF!</v>
      </c>
      <c r="O19" s="14" t="e">
        <f>IF(O10="","",+N19-O11)</f>
        <v>#REF!</v>
      </c>
      <c r="P19" s="19" t="e">
        <f>IF(P10="","",IF(P11=12,N19-P11,IF(O19="",N19-P11,O19-P11)))</f>
        <v>#REF!</v>
      </c>
      <c r="Q19" s="19" t="e">
        <f>IF(Q10="","",+P19-Q11)</f>
        <v>#REF!</v>
      </c>
      <c r="R19" s="14" t="e">
        <f>IF(R10="","",IF(R11=12,P19-R11,IF(Q19="",P19-R11,Q19-R11)))</f>
        <v>#REF!</v>
      </c>
      <c r="S19" s="14" t="e">
        <f>IF(S10="","",+R19-S11)</f>
        <v>#REF!</v>
      </c>
    </row>
    <row r="20" spans="3:26">
      <c r="C20" s="7">
        <v>10</v>
      </c>
      <c r="D20" s="7">
        <v>9</v>
      </c>
      <c r="E20" s="7">
        <v>3</v>
      </c>
      <c r="H20" s="7"/>
      <c r="J20" s="66" t="s">
        <v>25</v>
      </c>
      <c r="K20" s="67"/>
      <c r="L20" s="67"/>
      <c r="M20" s="67"/>
      <c r="N20" s="67"/>
      <c r="O20" s="67"/>
      <c r="P20" s="67"/>
      <c r="Q20" s="67"/>
      <c r="R20" s="67"/>
      <c r="S20" s="68"/>
    </row>
    <row r="21" spans="3:26">
      <c r="C21" s="7">
        <v>11</v>
      </c>
      <c r="D21" s="7">
        <v>8</v>
      </c>
      <c r="E21" s="7">
        <v>4</v>
      </c>
      <c r="H21" s="7"/>
      <c r="I21" s="9" t="s">
        <v>21</v>
      </c>
      <c r="J21" s="69" t="e">
        <f>IF(L4="","",IF(K$10="",J12,((J$11*J12)+(K$11*K12))/(J$11+K$11)))</f>
        <v>#REF!</v>
      </c>
      <c r="K21" s="70"/>
      <c r="L21" s="62" t="e">
        <f>IF(M$10="",L12,((L$11*L12)+(M$11*M12))/(L$11+M$11))</f>
        <v>#REF!</v>
      </c>
      <c r="M21" s="63"/>
      <c r="N21" s="69" t="e">
        <f>IF(O$10="",N12,((N$11*N12)+(O$11*O12))/(N$11+O$11))</f>
        <v>#REF!</v>
      </c>
      <c r="O21" s="70"/>
      <c r="P21" s="62" t="e">
        <f>IF(Q$10="",P12,((P$11*P12)+(Q$11*Q12))/(P$11+Q$11))</f>
        <v>#REF!</v>
      </c>
      <c r="Q21" s="63"/>
      <c r="R21" s="69" t="e">
        <f>IF(S$10="",R12,((R$11*R12)+(S$11*S12))/(R$11+S$11))</f>
        <v>#REF!</v>
      </c>
      <c r="S21" s="70"/>
    </row>
    <row r="22" spans="3:26">
      <c r="C22" s="7">
        <v>12</v>
      </c>
      <c r="D22" s="7">
        <v>7</v>
      </c>
      <c r="E22" s="7">
        <v>5</v>
      </c>
      <c r="H22" s="7"/>
      <c r="I22" s="9" t="s">
        <v>22</v>
      </c>
      <c r="J22" s="58">
        <v>0.33</v>
      </c>
      <c r="K22" s="59"/>
      <c r="L22" s="64" t="e">
        <f>IF(M$10="",L13,((L$11*L13)+(M$11*M13))/(L$11+M$11))</f>
        <v>#REF!</v>
      </c>
      <c r="M22" s="65"/>
      <c r="N22" s="58" t="e">
        <f>IF(O$10="",N13,((N$11*N13)+(O$11*O13))/(N$11+O$11))</f>
        <v>#REF!</v>
      </c>
      <c r="O22" s="59"/>
      <c r="P22" s="64" t="e">
        <f>IF(Q$10="",P13,((P$11*P13)+(Q$11*Q13))/(P$11+Q$11))</f>
        <v>#REF!</v>
      </c>
      <c r="Q22" s="65"/>
      <c r="R22" s="58" t="e">
        <f>IF(S$10="",R13,((R$11*R13)+(S$11*S13))/(R$11+S$11))</f>
        <v>#REF!</v>
      </c>
      <c r="S22" s="59"/>
    </row>
    <row r="23" spans="3:26">
      <c r="H23" s="7"/>
      <c r="I23" s="9" t="s">
        <v>23</v>
      </c>
      <c r="J23" s="58" t="e">
        <f>IF(L4="","",IF(K$10="",J14,((J$11*J14)+(K$11*K14))/(J$11+K$11)))</f>
        <v>#REF!</v>
      </c>
      <c r="K23" s="59"/>
      <c r="L23" s="64" t="e">
        <f>IF(M$10="",L14,((L$11*L14)+(M$11*M14))/(L$11+M$11))</f>
        <v>#REF!</v>
      </c>
      <c r="M23" s="65"/>
      <c r="N23" s="58" t="e">
        <f>IF(O$10="",N14,((N$11*N14)+(O$11*O14))/(N$11+O$11))</f>
        <v>#REF!</v>
      </c>
      <c r="O23" s="59"/>
      <c r="P23" s="64" t="e">
        <f>IF(Q$10="",P14,((P$11*P14)+(Q$11*Q14))/(P$11+Q$11))</f>
        <v>#REF!</v>
      </c>
      <c r="Q23" s="65"/>
      <c r="R23" s="58" t="e">
        <f>IF(S$10="",R14,((R$11*R14)+(S$11*S14))/(R$11+S$11))</f>
        <v>#REF!</v>
      </c>
      <c r="S23" s="59"/>
    </row>
    <row r="24" spans="3:26">
      <c r="I24" s="9" t="s">
        <v>24</v>
      </c>
      <c r="J24" s="58">
        <v>0.115</v>
      </c>
      <c r="K24" s="59"/>
      <c r="L24" s="64" t="e">
        <f>IF(M$10="",L15,((L$11*L15)+(M$11*M15))/(L$11+M$11))</f>
        <v>#REF!</v>
      </c>
      <c r="M24" s="65"/>
      <c r="N24" s="58" t="e">
        <f>IF(O$10="",N15,((N$11*N15)+(O$11*O15))/(N$11+O$11))</f>
        <v>#REF!</v>
      </c>
      <c r="O24" s="59"/>
      <c r="P24" s="64" t="e">
        <f>IF(Q$10="",P15,((P$11*P15)+(Q$11*Q15))/(P$11+Q$11))</f>
        <v>#REF!</v>
      </c>
      <c r="Q24" s="65"/>
      <c r="R24" s="58" t="e">
        <f>IF(S$10="",R15,((R$11*R15)+(S$11*S15))/(R$11+S$11))</f>
        <v>#REF!</v>
      </c>
      <c r="S24" s="59"/>
    </row>
    <row r="25" spans="3:26">
      <c r="I25" s="7"/>
      <c r="J25" s="58" t="e">
        <f>IF(L4="","",IF(K$10="",J16,((J$11*J16)+(K$11*K16))/(J$11+K$11)))</f>
        <v>#REF!</v>
      </c>
      <c r="K25" s="59"/>
      <c r="L25" s="64"/>
      <c r="M25" s="65"/>
      <c r="N25" s="58"/>
      <c r="O25" s="59"/>
      <c r="P25" s="64"/>
      <c r="Q25" s="65"/>
      <c r="R25" s="58"/>
      <c r="S25" s="59"/>
    </row>
    <row r="27" spans="3:26">
      <c r="J27" s="56"/>
      <c r="K27" s="57"/>
      <c r="L27" s="57"/>
      <c r="M27" s="57"/>
      <c r="N27" s="57"/>
      <c r="O27" s="57"/>
      <c r="P27" s="24"/>
      <c r="Q27" s="25"/>
      <c r="R27" s="25"/>
      <c r="S27" s="26"/>
      <c r="T27" s="27"/>
      <c r="U27" s="27"/>
      <c r="V27" s="27"/>
      <c r="W27" s="27"/>
      <c r="X27" s="27"/>
      <c r="Y27" s="27"/>
      <c r="Z27" s="27"/>
    </row>
    <row r="28" spans="3:26">
      <c r="J28" s="28"/>
      <c r="K28" s="29"/>
      <c r="L28" s="54"/>
      <c r="M28" s="55"/>
      <c r="N28" s="30"/>
      <c r="O28" s="31"/>
      <c r="P28" s="32"/>
      <c r="Q28" s="33"/>
      <c r="R28" s="34"/>
      <c r="S28" s="35"/>
      <c r="T28" s="27"/>
      <c r="U28" s="27"/>
      <c r="V28" s="27"/>
      <c r="W28" s="27"/>
      <c r="X28" s="27"/>
      <c r="Y28" s="27"/>
      <c r="Z28" s="27"/>
    </row>
    <row r="29" spans="3:26">
      <c r="J29" s="36"/>
      <c r="K29" s="36"/>
      <c r="L29" s="26"/>
      <c r="M29" s="33"/>
      <c r="N29" s="31"/>
      <c r="O29" s="37"/>
      <c r="P29" s="34"/>
      <c r="Q29" s="33"/>
      <c r="R29" s="34"/>
      <c r="S29" s="33"/>
      <c r="T29" s="27"/>
      <c r="U29" s="27"/>
      <c r="V29" s="27"/>
      <c r="W29" s="27"/>
      <c r="X29" s="27"/>
      <c r="Y29" s="27"/>
      <c r="Z29" s="27"/>
    </row>
    <row r="30" spans="3:26">
      <c r="J30" s="36"/>
      <c r="K30" s="36"/>
      <c r="L30" s="26"/>
      <c r="M30" s="33"/>
      <c r="N30" s="31"/>
      <c r="O30" s="31"/>
      <c r="P30" s="33"/>
      <c r="Q30" s="33"/>
      <c r="R30" s="33"/>
      <c r="S30" s="35"/>
      <c r="T30" s="27"/>
      <c r="U30" s="27"/>
      <c r="V30" s="27"/>
      <c r="W30" s="27"/>
      <c r="X30" s="27"/>
      <c r="Y30" s="27"/>
      <c r="Z30" s="27"/>
    </row>
    <row r="31" spans="3:26">
      <c r="J31" s="36"/>
      <c r="K31" s="36"/>
      <c r="L31" s="26"/>
      <c r="M31" s="38"/>
      <c r="N31" s="31"/>
      <c r="O31" s="31"/>
      <c r="P31" s="33"/>
      <c r="Q31" s="33"/>
      <c r="R31" s="33"/>
      <c r="S31" s="39"/>
      <c r="T31" s="27"/>
      <c r="U31" s="27"/>
      <c r="V31" s="27"/>
      <c r="W31" s="27"/>
      <c r="X31" s="27"/>
      <c r="Y31" s="27"/>
      <c r="Z31" s="27"/>
    </row>
    <row r="32" spans="3:26"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0:26"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</sheetData>
  <sheetProtection formatCells="0" formatColumns="0" formatRows="0" insertRows="0" deleteRows="0" selectLockedCells="1"/>
  <mergeCells count="38">
    <mergeCell ref="L25:M25"/>
    <mergeCell ref="N25:O25"/>
    <mergeCell ref="P25:Q25"/>
    <mergeCell ref="R25:S25"/>
    <mergeCell ref="R23:S23"/>
    <mergeCell ref="L24:M24"/>
    <mergeCell ref="P24:Q24"/>
    <mergeCell ref="N24:O24"/>
    <mergeCell ref="R24:S24"/>
    <mergeCell ref="J22:K22"/>
    <mergeCell ref="R21:S21"/>
    <mergeCell ref="J9:K9"/>
    <mergeCell ref="N9:O9"/>
    <mergeCell ref="N21:O21"/>
    <mergeCell ref="L21:M21"/>
    <mergeCell ref="P9:Q9"/>
    <mergeCell ref="J18:K18"/>
    <mergeCell ref="R18:S18"/>
    <mergeCell ref="R22:S22"/>
    <mergeCell ref="R9:S9"/>
    <mergeCell ref="N22:O22"/>
    <mergeCell ref="L9:M9"/>
    <mergeCell ref="L28:M28"/>
    <mergeCell ref="J27:O27"/>
    <mergeCell ref="J24:K24"/>
    <mergeCell ref="P18:Q18"/>
    <mergeCell ref="N18:O18"/>
    <mergeCell ref="P21:Q21"/>
    <mergeCell ref="N23:O23"/>
    <mergeCell ref="J23:K23"/>
    <mergeCell ref="L22:M22"/>
    <mergeCell ref="J25:K25"/>
    <mergeCell ref="P22:Q22"/>
    <mergeCell ref="P23:Q23"/>
    <mergeCell ref="J20:S20"/>
    <mergeCell ref="L23:M23"/>
    <mergeCell ref="L18:M18"/>
    <mergeCell ref="J21:K21"/>
  </mergeCells>
  <printOptions horizontalCentered="1"/>
  <pageMargins left="0.2" right="0.22" top="0.75" bottom="0.75" header="0.3" footer="0.3"/>
  <pageSetup orientation="landscape" r:id="rId1"/>
  <colBreaks count="1" manualBreakCount="1">
    <brk id="7" max="1048575" man="1"/>
  </colBreaks>
  <ignoredErrors>
    <ignoredError sqref="O10 M11:R11 M17 M19:R19 M12:S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DB0F-A031-4B4A-AE8F-F5AA91E35353}">
  <dimension ref="A1:Z971"/>
  <sheetViews>
    <sheetView tabSelected="1" workbookViewId="0">
      <selection sqref="A1:D1"/>
    </sheetView>
  </sheetViews>
  <sheetFormatPr defaultRowHeight="12.75"/>
  <cols>
    <col min="1" max="1" width="9.140625" style="40"/>
    <col min="2" max="2" width="26.7109375" style="40" customWidth="1"/>
    <col min="3" max="3" width="20.85546875" style="40" customWidth="1"/>
    <col min="4" max="4" width="55.5703125" style="40" customWidth="1"/>
    <col min="5" max="5" width="24.85546875" style="40" customWidth="1"/>
    <col min="6" max="16384" width="9.140625" style="40"/>
  </cols>
  <sheetData>
    <row r="1" spans="1:26" ht="90" customHeight="1" thickBot="1">
      <c r="A1" s="73" t="s">
        <v>30</v>
      </c>
      <c r="B1" s="74"/>
      <c r="C1" s="74"/>
      <c r="D1" s="75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33.75" customHeight="1" thickBot="1">
      <c r="A2" s="76" t="s">
        <v>31</v>
      </c>
      <c r="B2" s="77"/>
      <c r="C2" s="77"/>
      <c r="D2" s="78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3.5" thickBot="1">
      <c r="A3" s="44" t="s">
        <v>32</v>
      </c>
      <c r="B3" s="45" t="s">
        <v>33</v>
      </c>
      <c r="C3" s="46"/>
      <c r="D3" s="45" t="s">
        <v>34</v>
      </c>
      <c r="E3" s="45" t="s">
        <v>35</v>
      </c>
      <c r="F3" s="45" t="s">
        <v>36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3.5" thickBot="1">
      <c r="A4" s="43" t="s">
        <v>37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13.5" thickBot="1">
      <c r="A5" s="49" t="s">
        <v>38</v>
      </c>
      <c r="B5" s="41" t="s">
        <v>39</v>
      </c>
      <c r="C5" s="49" t="s">
        <v>40</v>
      </c>
      <c r="D5" s="41" t="s">
        <v>41</v>
      </c>
      <c r="E5" s="41" t="s">
        <v>42</v>
      </c>
      <c r="F5" s="50">
        <v>42460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3.5" thickBot="1">
      <c r="A6" s="49" t="s">
        <v>43</v>
      </c>
      <c r="B6" s="42" t="s">
        <v>44</v>
      </c>
      <c r="C6" s="49" t="s">
        <v>45</v>
      </c>
      <c r="D6" s="41" t="s">
        <v>46</v>
      </c>
      <c r="E6" s="41" t="s">
        <v>47</v>
      </c>
      <c r="F6" s="50">
        <v>42460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3.5" thickBot="1">
      <c r="A7" s="49" t="s">
        <v>48</v>
      </c>
      <c r="B7" s="42" t="s">
        <v>49</v>
      </c>
      <c r="C7" s="49" t="s">
        <v>50</v>
      </c>
      <c r="D7" s="41" t="s">
        <v>51</v>
      </c>
      <c r="E7" s="41"/>
      <c r="F7" s="50">
        <v>42465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3.5" thickBot="1">
      <c r="A8" s="49" t="s">
        <v>48</v>
      </c>
      <c r="B8" s="42" t="s">
        <v>52</v>
      </c>
      <c r="C8" s="49" t="s">
        <v>53</v>
      </c>
      <c r="D8" s="41" t="s">
        <v>54</v>
      </c>
      <c r="E8" s="41" t="s">
        <v>55</v>
      </c>
      <c r="F8" s="50">
        <v>42465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3.5" thickBot="1">
      <c r="A9" s="49" t="s">
        <v>56</v>
      </c>
      <c r="B9" s="42" t="s">
        <v>57</v>
      </c>
      <c r="C9" s="49" t="s">
        <v>58</v>
      </c>
      <c r="D9" s="41" t="s">
        <v>59</v>
      </c>
      <c r="E9" s="41" t="s">
        <v>60</v>
      </c>
      <c r="F9" s="50">
        <v>42465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3.5" thickBot="1">
      <c r="A10" s="49" t="s">
        <v>56</v>
      </c>
      <c r="B10" s="41" t="s">
        <v>61</v>
      </c>
      <c r="C10" s="51" t="s">
        <v>62</v>
      </c>
      <c r="D10" s="41" t="s">
        <v>63</v>
      </c>
      <c r="E10" s="41"/>
      <c r="F10" s="50">
        <v>42465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3.5" thickBot="1">
      <c r="A11" s="49" t="s">
        <v>56</v>
      </c>
      <c r="B11" s="42" t="s">
        <v>64</v>
      </c>
      <c r="C11" s="49" t="s">
        <v>65</v>
      </c>
      <c r="D11" s="41" t="s">
        <v>66</v>
      </c>
      <c r="E11" s="41" t="s">
        <v>67</v>
      </c>
      <c r="F11" s="50">
        <v>42465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3.5" thickBot="1">
      <c r="A12" s="49" t="s">
        <v>68</v>
      </c>
      <c r="B12" s="42" t="s">
        <v>69</v>
      </c>
      <c r="C12" s="49" t="s">
        <v>70</v>
      </c>
      <c r="D12" s="41" t="s">
        <v>71</v>
      </c>
      <c r="E12" s="41"/>
      <c r="F12" s="50">
        <v>42465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3.5" thickBot="1">
      <c r="A13" s="49" t="s">
        <v>68</v>
      </c>
      <c r="B13" s="41" t="s">
        <v>72</v>
      </c>
      <c r="C13" s="49" t="s">
        <v>73</v>
      </c>
      <c r="D13" s="41" t="s">
        <v>74</v>
      </c>
      <c r="E13" s="41" t="s">
        <v>75</v>
      </c>
      <c r="F13" s="50">
        <v>42465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3.5" thickBot="1">
      <c r="A14" s="49" t="s">
        <v>76</v>
      </c>
      <c r="B14" s="42" t="s">
        <v>77</v>
      </c>
      <c r="C14" s="49" t="s">
        <v>78</v>
      </c>
      <c r="D14" s="41" t="s">
        <v>79</v>
      </c>
      <c r="E14" s="41" t="s">
        <v>80</v>
      </c>
      <c r="F14" s="50">
        <v>42466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3.5" thickBot="1">
      <c r="A15" s="49" t="s">
        <v>81</v>
      </c>
      <c r="B15" s="42" t="s">
        <v>82</v>
      </c>
      <c r="C15" s="49" t="s">
        <v>83</v>
      </c>
      <c r="D15" s="41" t="s">
        <v>84</v>
      </c>
      <c r="E15" s="41" t="s">
        <v>85</v>
      </c>
      <c r="F15" s="50">
        <v>42460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3.5" thickBot="1">
      <c r="A16" s="49" t="s">
        <v>86</v>
      </c>
      <c r="B16" s="42" t="s">
        <v>87</v>
      </c>
      <c r="C16" s="49" t="s">
        <v>88</v>
      </c>
      <c r="D16" s="41" t="s">
        <v>89</v>
      </c>
      <c r="E16" s="41" t="s">
        <v>90</v>
      </c>
      <c r="F16" s="50">
        <v>42460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3.5" thickBot="1">
      <c r="A17" s="49" t="s">
        <v>86</v>
      </c>
      <c r="B17" s="42" t="s">
        <v>91</v>
      </c>
      <c r="C17" s="49" t="s">
        <v>88</v>
      </c>
      <c r="D17" s="41" t="s">
        <v>92</v>
      </c>
      <c r="E17" s="41" t="s">
        <v>93</v>
      </c>
      <c r="F17" s="50">
        <v>42460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3.5" thickBot="1">
      <c r="A18" s="49" t="s">
        <v>86</v>
      </c>
      <c r="B18" s="42" t="s">
        <v>94</v>
      </c>
      <c r="C18" s="49" t="s">
        <v>73</v>
      </c>
      <c r="D18" s="41" t="s">
        <v>95</v>
      </c>
      <c r="E18" s="41" t="s">
        <v>96</v>
      </c>
      <c r="F18" s="50">
        <v>42460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3.5" thickBot="1">
      <c r="A19" s="49" t="s">
        <v>86</v>
      </c>
      <c r="B19" s="41" t="s">
        <v>97</v>
      </c>
      <c r="C19" s="49" t="s">
        <v>98</v>
      </c>
      <c r="D19" s="41" t="s">
        <v>99</v>
      </c>
      <c r="E19" s="41" t="s">
        <v>100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3.5" thickBot="1">
      <c r="A20" s="49" t="s">
        <v>101</v>
      </c>
      <c r="B20" s="42" t="s">
        <v>102</v>
      </c>
      <c r="C20" s="49" t="s">
        <v>103</v>
      </c>
      <c r="D20" s="41" t="s">
        <v>104</v>
      </c>
      <c r="E20" s="41" t="s">
        <v>105</v>
      </c>
      <c r="F20" s="50">
        <v>42460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3.5" thickBot="1">
      <c r="A21" s="49" t="s">
        <v>106</v>
      </c>
      <c r="B21" s="42" t="s">
        <v>107</v>
      </c>
      <c r="C21" s="49" t="s">
        <v>73</v>
      </c>
      <c r="D21" s="41" t="s">
        <v>108</v>
      </c>
      <c r="E21" s="41" t="s">
        <v>109</v>
      </c>
      <c r="F21" s="50">
        <v>42460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3.5" thickBot="1">
      <c r="A22" s="49" t="s">
        <v>110</v>
      </c>
      <c r="B22" s="42" t="s">
        <v>111</v>
      </c>
      <c r="C22" s="49" t="s">
        <v>73</v>
      </c>
      <c r="D22" s="41" t="s">
        <v>112</v>
      </c>
      <c r="E22" s="41" t="s">
        <v>113</v>
      </c>
      <c r="F22" s="50">
        <v>42465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3.5" thickBot="1">
      <c r="A23" s="49" t="s">
        <v>114</v>
      </c>
      <c r="B23" s="42" t="s">
        <v>115</v>
      </c>
      <c r="C23" s="49" t="s">
        <v>116</v>
      </c>
      <c r="D23" s="41" t="s">
        <v>117</v>
      </c>
      <c r="E23" s="41" t="s">
        <v>118</v>
      </c>
      <c r="F23" s="50">
        <v>42465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3.5" thickBot="1">
      <c r="A24" s="49" t="s">
        <v>119</v>
      </c>
      <c r="B24" s="42" t="s">
        <v>120</v>
      </c>
      <c r="C24" s="49" t="s">
        <v>88</v>
      </c>
      <c r="D24" s="41" t="s">
        <v>121</v>
      </c>
      <c r="E24" s="41" t="s">
        <v>122</v>
      </c>
      <c r="F24" s="50">
        <v>42460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3.5" thickBot="1">
      <c r="A25" s="49" t="s">
        <v>119</v>
      </c>
      <c r="B25" s="42" t="s">
        <v>123</v>
      </c>
      <c r="C25" s="49" t="s">
        <v>73</v>
      </c>
      <c r="D25" s="41" t="s">
        <v>124</v>
      </c>
      <c r="E25" s="41" t="s">
        <v>125</v>
      </c>
      <c r="F25" s="50">
        <v>42460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3.5" thickBot="1">
      <c r="A26" s="49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3.5" thickBot="1">
      <c r="A27" s="49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3.5" thickBot="1">
      <c r="A28" s="49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3.5" thickBot="1">
      <c r="A29" s="49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3.5" thickBot="1">
      <c r="A30" s="52" t="s">
        <v>126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thickBot="1">
      <c r="A31" s="49" t="s">
        <v>127</v>
      </c>
      <c r="B31" s="41" t="s">
        <v>128</v>
      </c>
      <c r="C31" s="49" t="s">
        <v>128</v>
      </c>
      <c r="D31" s="41" t="s">
        <v>129</v>
      </c>
      <c r="E31" s="41"/>
      <c r="F31" s="50">
        <v>42460</v>
      </c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3.5" thickBot="1">
      <c r="A32" s="49" t="s">
        <v>130</v>
      </c>
      <c r="B32" s="42" t="s">
        <v>131</v>
      </c>
      <c r="C32" s="49" t="s">
        <v>73</v>
      </c>
      <c r="D32" s="41" t="s">
        <v>132</v>
      </c>
      <c r="E32" s="41" t="s">
        <v>133</v>
      </c>
      <c r="F32" s="50">
        <v>42460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3.5" thickBot="1">
      <c r="A33" s="49" t="s">
        <v>134</v>
      </c>
      <c r="B33" s="41" t="s">
        <v>135</v>
      </c>
      <c r="C33" s="49" t="s">
        <v>98</v>
      </c>
      <c r="D33" s="41" t="s">
        <v>136</v>
      </c>
      <c r="E33" s="41" t="s">
        <v>137</v>
      </c>
      <c r="F33" s="50">
        <v>42465</v>
      </c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3.5" thickBot="1">
      <c r="A34" s="49" t="s">
        <v>138</v>
      </c>
      <c r="B34" s="41" t="s">
        <v>139</v>
      </c>
      <c r="C34" s="49" t="s">
        <v>29</v>
      </c>
      <c r="D34" s="41" t="s">
        <v>140</v>
      </c>
      <c r="E34" s="41" t="s">
        <v>141</v>
      </c>
      <c r="F34" s="50">
        <v>42465</v>
      </c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3.5" thickBot="1">
      <c r="A35" s="49" t="s">
        <v>142</v>
      </c>
      <c r="B35" s="42" t="s">
        <v>143</v>
      </c>
      <c r="C35" s="53" t="s">
        <v>53</v>
      </c>
      <c r="D35" s="41" t="s">
        <v>144</v>
      </c>
      <c r="E35" s="41" t="s">
        <v>145</v>
      </c>
      <c r="F35" s="50">
        <v>42465</v>
      </c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3.5" thickBot="1">
      <c r="A36" s="49" t="s">
        <v>146</v>
      </c>
      <c r="B36" s="41" t="s">
        <v>147</v>
      </c>
      <c r="C36" s="49" t="s">
        <v>148</v>
      </c>
      <c r="D36" s="41" t="s">
        <v>149</v>
      </c>
      <c r="E36" s="41" t="s">
        <v>150</v>
      </c>
      <c r="F36" s="50">
        <v>42465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3.5" thickBot="1">
      <c r="A37" s="49" t="s">
        <v>151</v>
      </c>
      <c r="B37" s="41" t="s">
        <v>152</v>
      </c>
      <c r="C37" s="49" t="s">
        <v>153</v>
      </c>
      <c r="D37" s="41" t="s">
        <v>154</v>
      </c>
      <c r="E37" s="41" t="s">
        <v>155</v>
      </c>
      <c r="F37" s="50">
        <v>42466</v>
      </c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3.5" thickBo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3.5" thickBo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3.5" thickBo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3.5" thickBo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3.5" thickBo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3.5" thickBo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3.5" thickBo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3.5" thickBo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3.5" thickBo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3.5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3.5" thickBo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3.5" thickBo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3.5" thickBo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3.5" thickBo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3.5" thickBo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3.5" thickBo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3.5" thickBo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3.5" thickBo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3.5" thickBo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3.5" thickBo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3.5" thickBo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3.5" thickBo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3.5" thickBo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3.5" thickBo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3.5" thickBo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3.5" thickBo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3.5" thickBo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3.5" thickBo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3.5" thickBo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3.5" thickBo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3.5" thickBo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3.5" thickBo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3.5" thickBo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3.5" thickBo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3.5" thickBo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3.5" thickBo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3.5" thickBo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3.5" thickBo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3.5" thickBo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3.5" thickBo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3.5" thickBo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3.5" thickBo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3.5" thickBo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3.5" thickBo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3.5" thickBo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3.5" thickBo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3.5" thickBo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3.5" thickBo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3.5" thickBo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3.5" thickBo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3.5" thickBo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3.5" thickBo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3.5" thickBo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3.5" thickBo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3.5" thickBo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3.5" thickBo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3.5" thickBo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3.5" thickBo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3.5" thickBo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3.5" thickBo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3.5" thickBo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3.5" thickBo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3.5" thickBo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3.5" thickBo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3.5" thickBo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3.5" thickBo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3.5" thickBo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3.5" thickBo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3.5" thickBo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3.5" thickBo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3.5" thickBo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3.5" thickBo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3.5" thickBo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3.5" thickBo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3.5" thickBo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3.5" thickBo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3.5" thickBo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3.5" thickBo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3.5" thickBo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3.5" thickBo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3.5" thickBo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3.5" thickBo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3.5" thickBo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3.5" thickBo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3.5" thickBo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3.5" thickBo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3.5" thickBo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3.5" thickBo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3.5" thickBo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3.5" thickBo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3.5" thickBo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3.5" thickBo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3.5" thickBo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3.5" thickBo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3.5" thickBo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3.5" thickBo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3.5" thickBo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3.5" thickBo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3.5" thickBo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3.5" thickBo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3.5" thickBo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3.5" thickBo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3.5" thickBo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3.5" thickBo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3.5" thickBo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3.5" thickBo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3.5" thickBo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3.5" thickBo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3.5" thickBo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3.5" thickBo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3.5" thickBo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3.5" thickBo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3.5" thickBo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3.5" thickBo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3.5" thickBo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3.5" thickBo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3.5" thickBo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3.5" thickBo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3.5" thickBo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3.5" thickBo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3.5" thickBo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3.5" thickBo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3.5" thickBo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3.5" thickBo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3.5" thickBo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3.5" thickBo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3.5" thickBo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3.5" thickBo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3.5" thickBo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3.5" thickBo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3.5" thickBo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3.5" thickBo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3.5" thickBo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3.5" thickBo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3.5" thickBo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3.5" thickBo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3.5" thickBo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3.5" thickBo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3.5" thickBo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3.5" thickBo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3.5" thickBo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3.5" thickBo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3.5" thickBo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3.5" thickBo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3.5" thickBo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3.5" thickBo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3.5" thickBo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3.5" thickBo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3.5" thickBo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3.5" thickBo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3.5" thickBo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3.5" thickBo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3.5" thickBo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3.5" thickBo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3.5" thickBo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3.5" thickBo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3.5" thickBo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3.5" thickBo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3.5" thickBo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3.5" thickBo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3.5" thickBo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3.5" thickBo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3.5" thickBo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3.5" thickBo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3.5" thickBo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3.5" thickBo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3.5" thickBo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3.5" thickBo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3.5" thickBo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3.5" thickBo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3.5" thickBo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3.5" thickBo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3.5" thickBo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3.5" thickBo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3.5" thickBo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3.5" thickBo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3.5" thickBo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3.5" thickBo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3.5" thickBo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3.5" thickBo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3.5" thickBo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3.5" thickBo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3.5" thickBo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3.5" thickBo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3.5" thickBo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3.5" thickBo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3.5" thickBo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3.5" thickBo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3.5" thickBo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3.5" thickBo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3.5" thickBo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3.5" thickBo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3.5" thickBo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3.5" thickBo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3.5" thickBo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3.5" thickBo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3.5" thickBo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3.5" thickBo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3.5" thickBo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3.5" thickBo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3.5" thickBo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3.5" thickBo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3.5" thickBo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3.5" thickBo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3.5" thickBo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3.5" thickBo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3.5" thickBo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3.5" thickBo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3.5" thickBo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3.5" thickBo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3.5" thickBo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3.5" thickBo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3.5" thickBo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3.5" thickBo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3.5" thickBo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3.5" thickBo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3.5" thickBo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3.5" thickBo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3.5" thickBo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3.5" thickBo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3.5" thickBo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3.5" thickBo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3.5" thickBo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3.5" thickBo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3.5" thickBo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3.5" thickBo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3.5" thickBo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3.5" thickBo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3.5" thickBo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3.5" thickBo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3.5" thickBo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3.5" thickBo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3.5" thickBo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3.5" thickBo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3.5" thickBo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3.5" thickBo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3.5" thickBo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3.5" thickBo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3.5" thickBo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3.5" thickBo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3.5" thickBo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3.5" thickBo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3.5" thickBo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3.5" thickBo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3.5" thickBo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3.5" thickBo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3.5" thickBo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3.5" thickBo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3.5" thickBo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3.5" thickBo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3.5" thickBo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3.5" thickBo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3.5" thickBo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3.5" thickBo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3.5" thickBo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3.5" thickBo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3.5" thickBo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3.5" thickBo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3.5" thickBo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3.5" thickBo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3.5" thickBo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3.5" thickBo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3.5" thickBo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3.5" thickBo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3.5" thickBo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3.5" thickBo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3.5" thickBo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3.5" thickBo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3.5" thickBo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3.5" thickBo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3.5" thickBo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3.5" thickBo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3.5" thickBo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3.5" thickBo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3.5" thickBo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3.5" thickBo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3.5" thickBo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3.5" thickBo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3.5" thickBo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3.5" thickBo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3.5" thickBo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3.5" thickBo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3.5" thickBo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3.5" thickBo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3.5" thickBo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3.5" thickBo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3.5" thickBo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3.5" thickBo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3.5" thickBo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3.5" thickBo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3.5" thickBo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3.5" thickBo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3.5" thickBo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3.5" thickBo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3.5" thickBo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3.5" thickBo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3.5" thickBo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3.5" thickBo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3.5" thickBo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3.5" thickBo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3.5" thickBo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3.5" thickBo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3.5" thickBo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3.5" thickBo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3.5" thickBo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3.5" thickBo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3.5" thickBo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3.5" thickBo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3.5" thickBo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3.5" thickBo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3.5" thickBo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3.5" thickBo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3.5" thickBo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3.5" thickBo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3.5" thickBo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3.5" thickBo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3.5" thickBo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3.5" thickBo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3.5" thickBo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3.5" thickBo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3.5" thickBo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3.5" thickBo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3.5" thickBo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3.5" thickBo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3.5" thickBo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3.5" thickBo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3.5" thickBo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3.5" thickBo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3.5" thickBo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3.5" thickBo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3.5" thickBo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3.5" thickBo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3.5" thickBo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3.5" thickBo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3.5" thickBo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3.5" thickBo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3.5" thickBo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3.5" thickBo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3.5" thickBo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3.5" thickBo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3.5" thickBo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3.5" thickBo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3.5" thickBo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3.5" thickBo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3.5" thickBo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3.5" thickBo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3.5" thickBo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3.5" thickBo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3.5" thickBo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3.5" thickBo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3.5" thickBo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3.5" thickBo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3.5" thickBo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3.5" thickBo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3.5" thickBo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3.5" thickBo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3.5" thickBo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3.5" thickBo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3.5" thickBo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3.5" thickBo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3.5" thickBo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3.5" thickBo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3.5" thickBo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3.5" thickBo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3.5" thickBo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3.5" thickBo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3.5" thickBo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3.5" thickBo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3.5" thickBo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3.5" thickBo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3.5" thickBo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3.5" thickBo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3.5" thickBo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3.5" thickBo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3.5" thickBo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3.5" thickBo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3.5" thickBo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3.5" thickBo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3.5" thickBo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3.5" thickBo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3.5" thickBo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3.5" thickBo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3.5" thickBo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3.5" thickBo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3.5" thickBo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3.5" thickBo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3.5" thickBo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3.5" thickBo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3.5" thickBo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3.5" thickBo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3.5" thickBo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3.5" thickBo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3.5" thickBo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3.5" thickBo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3.5" thickBo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3.5" thickBo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3.5" thickBo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3.5" thickBo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3.5" thickBo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3.5" thickBo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3.5" thickBo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3.5" thickBo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3.5" thickBo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3.5" thickBo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3.5" thickBo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3.5" thickBo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3.5" thickBo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3.5" thickBo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3.5" thickBo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3.5" thickBo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3.5" thickBo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3.5" thickBo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3.5" thickBo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3.5" thickBo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3.5" thickBo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3.5" thickBo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3.5" thickBo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3.5" thickBo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3.5" thickBo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3.5" thickBo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3.5" thickBo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3.5" thickBo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3.5" thickBo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3.5" thickBo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3.5" thickBo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3.5" thickBo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3.5" thickBo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3.5" thickBo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3.5" thickBo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3.5" thickBo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3.5" thickBo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3.5" thickBo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3.5" thickBo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3.5" thickBo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3.5" thickBo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3.5" thickBo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3.5" thickBo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3.5" thickBo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3.5" thickBo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3.5" thickBo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3.5" thickBo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3.5" thickBo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3.5" thickBo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3.5" thickBo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3.5" thickBo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3.5" thickBo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3.5" thickBo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3.5" thickBo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3.5" thickBo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3.5" thickBo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3.5" thickBo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3.5" thickBo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3.5" thickBo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3.5" thickBo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3.5" thickBo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3.5" thickBo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3.5" thickBo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3.5" thickBo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3.5" thickBo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3.5" thickBo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3.5" thickBo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3.5" thickBo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3.5" thickBo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3.5" thickBo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3.5" thickBo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3.5" thickBo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3.5" thickBo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3.5" thickBo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3.5" thickBo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3.5" thickBo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3.5" thickBo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3.5" thickBo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3.5" thickBo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3.5" thickBo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3.5" thickBo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3.5" thickBo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3.5" thickBo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3.5" thickBo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3.5" thickBo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3.5" thickBo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3.5" thickBo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3.5" thickBo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3.5" thickBo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3.5" thickBo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3.5" thickBo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3.5" thickBo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3.5" thickBo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3.5" thickBo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3.5" thickBo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3.5" thickBo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3.5" thickBo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3.5" thickBo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3.5" thickBo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3.5" thickBo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3.5" thickBo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3.5" thickBo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3.5" thickBo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3.5" thickBo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3.5" thickBo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3.5" thickBo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3.5" thickBo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3.5" thickBo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3.5" thickBo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3.5" thickBo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3.5" thickBo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3.5" thickBo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3.5" thickBo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3.5" thickBo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3.5" thickBo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3.5" thickBo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3.5" thickBo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3.5" thickBo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3.5" thickBo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3.5" thickBo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3.5" thickBo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3.5" thickBo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3.5" thickBo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3.5" thickBo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3.5" thickBo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3.5" thickBo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3.5" thickBo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3.5" thickBo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3.5" thickBo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3.5" thickBo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3.5" thickBo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3.5" thickBo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3.5" thickBo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3.5" thickBo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3.5" thickBo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3.5" thickBo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3.5" thickBo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3.5" thickBo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3.5" thickBo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3.5" thickBo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3.5" thickBo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3.5" thickBo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3.5" thickBo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3.5" thickBo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3.5" thickBo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3.5" thickBo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3.5" thickBo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3.5" thickBo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3.5" thickBo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3.5" thickBo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3.5" thickBo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3.5" thickBo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3.5" thickBo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3.5" thickBo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3.5" thickBo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3.5" thickBo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3.5" thickBo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3.5" thickBo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3.5" thickBo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3.5" thickBo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3.5" thickBo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3.5" thickBo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3.5" thickBo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3.5" thickBo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3.5" thickBo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3.5" thickBo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3.5" thickBo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3.5" thickBo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3.5" thickBo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3.5" thickBo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3.5" thickBo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3.5" thickBo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3.5" thickBo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3.5" thickBo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3.5" thickBo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3.5" thickBo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3.5" thickBo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3.5" thickBo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3.5" thickBo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3.5" thickBo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3.5" thickBo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3.5" thickBo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3.5" thickBo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3.5" thickBo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3.5" thickBo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3.5" thickBo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3.5" thickBo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3.5" thickBo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3.5" thickBo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3.5" thickBo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3.5" thickBo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3.5" thickBo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3.5" thickBo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3.5" thickBo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3.5" thickBo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3.5" thickBo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3.5" thickBo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3.5" thickBo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3.5" thickBo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3.5" thickBo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3.5" thickBo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3.5" thickBo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3.5" thickBo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3.5" thickBo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3.5" thickBo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3.5" thickBo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3.5" thickBo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3.5" thickBo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3.5" thickBo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3.5" thickBo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3.5" thickBo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3.5" thickBo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3.5" thickBo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3.5" thickBo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3.5" thickBo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3.5" thickBo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3.5" thickBo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3.5" thickBo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3.5" thickBo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3.5" thickBo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3.5" thickBo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3.5" thickBo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3.5" thickBo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3.5" thickBo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3.5" thickBo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3.5" thickBo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3.5" thickBo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3.5" thickBo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3.5" thickBo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3.5" thickBo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3.5" thickBo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3.5" thickBo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3.5" thickBo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3.5" thickBo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3.5" thickBo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3.5" thickBo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3.5" thickBo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3.5" thickBo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3.5" thickBo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3.5" thickBo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3.5" thickBo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3.5" thickBo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3.5" thickBo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3.5" thickBo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3.5" thickBo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3.5" thickBo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3.5" thickBo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3.5" thickBo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3.5" thickBo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3.5" thickBo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3.5" thickBo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3.5" thickBo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3.5" thickBo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3.5" thickBo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3.5" thickBo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3.5" thickBo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3.5" thickBo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3.5" thickBo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3.5" thickBo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3.5" thickBo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3.5" thickBo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3.5" thickBo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3.5" thickBo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3.5" thickBo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3.5" thickBo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3.5" thickBo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3.5" thickBo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3.5" thickBo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3.5" thickBo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3.5" thickBo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3.5" thickBo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3.5" thickBo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3.5" thickBo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3.5" thickBo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3.5" thickBo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3.5" thickBo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3.5" thickBo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3.5" thickBo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3.5" thickBo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3.5" thickBo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3.5" thickBo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3.5" thickBo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3.5" thickBo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3.5" thickBo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3.5" thickBo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3.5" thickBo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3.5" thickBo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3.5" thickBo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3.5" thickBo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3.5" thickBo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3.5" thickBo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3.5" thickBo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3.5" thickBo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3.5" thickBo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3.5" thickBo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3.5" thickBo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3.5" thickBo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3.5" thickBo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3.5" thickBo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3.5" thickBo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3.5" thickBo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3.5" thickBo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3.5" thickBo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3.5" thickBo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3.5" thickBo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3.5" thickBo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3.5" thickBo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3.5" thickBo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3.5" thickBo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3.5" thickBo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3.5" thickBo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3.5" thickBo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3.5" thickBo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3.5" thickBo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3.5" thickBo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3.5" thickBo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3.5" thickBo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3.5" thickBo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3.5" thickBo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3.5" thickBo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3.5" thickBo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3.5" thickBo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3.5" thickBo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3.5" thickBo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3.5" thickBo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3.5" thickBo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3.5" thickBo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3.5" thickBo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3.5" thickBo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3.5" thickBo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3.5" thickBo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3.5" thickBo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3.5" thickBo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3.5" thickBo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3.5" thickBo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3.5" thickBo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3.5" thickBo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3.5" thickBo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3.5" thickBo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3.5" thickBo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3.5" thickBo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3.5" thickBo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3.5" thickBo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3.5" thickBo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3.5" thickBo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3.5" thickBo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3.5" thickBo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3.5" thickBo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3.5" thickBo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3.5" thickBo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3.5" thickBo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3.5" thickBo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3.5" thickBo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3.5" thickBo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3.5" thickBo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3.5" thickBo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3.5" thickBo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3.5" thickBo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3.5" thickBo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3.5" thickBo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3.5" thickBo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3.5" thickBo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3.5" thickBo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3.5" thickBo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3.5" thickBo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3.5" thickBo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3.5" thickBo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3.5" thickBo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3.5" thickBo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3.5" thickBo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3.5" thickBo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3.5" thickBo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3.5" thickBo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3.5" thickBo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3.5" thickBo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3.5" thickBo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3.5" thickBo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3.5" thickBo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3.5" thickBo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3.5" thickBo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3.5" thickBo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3.5" thickBo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3.5" thickBo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3.5" thickBo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3.5" thickBo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3.5" thickBo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3.5" thickBo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3.5" thickBo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3.5" thickBo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3.5" thickBo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3.5" thickBo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3.5" thickBo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3.5" thickBo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3.5" thickBo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3.5" thickBo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3.5" thickBo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3.5" thickBo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3.5" thickBo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3.5" thickBo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3.5" thickBo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3.5" thickBo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3.5" thickBo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3.5" thickBo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3.5" thickBo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3.5" thickBo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3.5" thickBo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3.5" thickBo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3.5" thickBo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3.5" thickBo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3.5" thickBo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3.5" thickBo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3.5" thickBo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3.5" thickBo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3.5" thickBo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3.5" thickBo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3.5" thickBo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3.5" thickBo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3.5" thickBo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3.5" thickBo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3.5" thickBo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3.5" thickBo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3.5" thickBo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3.5" thickBo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3.5" thickBo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3.5" thickBo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3.5" thickBo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3.5" thickBo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3.5" thickBo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3.5" thickBo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3.5" thickBo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3.5" thickBo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3.5" thickBo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3.5" thickBo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3.5" thickBo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3.5" thickBo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3.5" thickBo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3.5" thickBo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3.5" thickBo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3.5" thickBo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3.5" thickBo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3.5" thickBo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3.5" thickBo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3.5" thickBo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3.5" thickBo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3.5" thickBo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3.5" thickBo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3.5" thickBo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3.5" thickBo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3.5" thickBo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3.5" thickBo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3.5" thickBo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3.5" thickBo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3.5" thickBo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3.5" thickBo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3.5" thickBo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3.5" thickBo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3.5" thickBo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3.5" thickBo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3.5" thickBo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3.5" thickBo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3.5" thickBo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3.5" thickBo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3.5" thickBo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3.5" thickBo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3.5" thickBo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3.5" thickBo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3.5" thickBo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3.5" thickBo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3.5" thickBo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3.5" thickBo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3.5" thickBo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3.5" thickBo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3.5" thickBo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3.5" thickBo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3.5" thickBo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3.5" thickBo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3.5" thickBo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3.5" thickBo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3.5" thickBo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3.5" thickBo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3.5" thickBo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3.5" thickBo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3.5" thickBo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3.5" thickBo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3.5" thickBo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3.5" thickBo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3.5" thickBo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3.5" thickBo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3.5" thickBo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3.5" thickBo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3.5" thickBo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3.5" thickBo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3.5" thickBo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3.5" thickBo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3.5" thickBo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3.5" thickBo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3.5" thickBo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3.5" thickBo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3.5" thickBo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3.5" thickBo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3.5" thickBo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3.5" thickBo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3.5" thickBo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3.5" thickBo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3.5" thickBo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3.5" thickBo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3.5" thickBo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3.5" thickBo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3.5" thickBo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3.5" thickBo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3.5" thickBo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3.5" thickBo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3.5" thickBo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3.5" thickBo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3.5" thickBo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3.5" thickBo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3.5" thickBo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3.5" thickBo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3.5" thickBo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3.5" thickBo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3.5" thickBo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3.5" thickBo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3.5" thickBo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3.5" thickBo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3.5" thickBo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3.5" thickBo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3.5" thickBo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3.5" thickBo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3.5" thickBo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3.5" thickBo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3.5" thickBo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3.5" thickBo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3.5" thickBo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3.5" thickBo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3.5" thickBo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3.5" thickBo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3.5" thickBo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3.5" thickBo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3.5" thickBo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3.5" thickBo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</sheetData>
  <mergeCells count="2">
    <mergeCell ref="A1:D1"/>
    <mergeCell ref="A2:D2"/>
  </mergeCells>
  <hyperlinks>
    <hyperlink ref="B6" r:id="rId1" display="http://www.padtinc.com/" xr:uid="{09D5B36B-C89C-43E1-8793-2544AF13E83E}"/>
    <hyperlink ref="B7" r:id="rId2" xr:uid="{8736BD71-05A5-4E6F-98F7-9F4A15870285}"/>
    <hyperlink ref="B8" r:id="rId3" display="http://pro-dex.com/" xr:uid="{B03FCAB1-3C7E-49F7-8E80-14B0A26B7B4D}"/>
    <hyperlink ref="B9" r:id="rId4" display="https://www.ubcsosevent.com/" xr:uid="{A2408DA3-F5B6-4227-867F-A6902A32C25F}"/>
    <hyperlink ref="B11" r:id="rId5" display="http://aon3d.com/" xr:uid="{762F712F-8F8E-48C0-8ABF-3451A2A3C535}"/>
    <hyperlink ref="B12" r:id="rId6" display="https://www.macleanfogg.com/" xr:uid="{245B57D2-FE8B-49B4-B827-F7C4AB673CF2}"/>
    <hyperlink ref="B14" r:id="rId7" xr:uid="{7EEBA49A-4B95-4E1C-8950-309E5120ECFE}"/>
    <hyperlink ref="B15" r:id="rId8" display="http://guttenbergindustries.com/" xr:uid="{B7A64588-D81F-43A2-9659-4F4D975AA9EA}"/>
    <hyperlink ref="B16" r:id="rId9" display="https://ta-systems.com/" xr:uid="{1F298B22-392A-426A-B81F-434DC267896D}"/>
    <hyperlink ref="B17" r:id="rId10" display="https://stewartindustriesusa.com/" xr:uid="{48552DD6-4145-4C43-9B6C-8D6F87903477}"/>
    <hyperlink ref="B18" r:id="rId11" display="http://cserickson.com/" xr:uid="{66DE3CE9-F557-44C4-BB9D-7F02E32E7069}"/>
    <hyperlink ref="B20" r:id="rId12" display="http://jeffhallsales.com/" xr:uid="{8CD1A207-2B98-49EE-883C-A4754E2BDA0C}"/>
    <hyperlink ref="B21" r:id="rId13" display="http://www.r4-inc.com/" xr:uid="{6F9B565E-6491-4B31-8063-0C5A588E259D}"/>
    <hyperlink ref="B22" r:id="rId14" display="http://videologyinc.com/" xr:uid="{114430FE-6C3C-4902-B231-44435C50E6FD}"/>
    <hyperlink ref="B23" r:id="rId15" display="http://creaninc.com/" xr:uid="{2308573F-2B33-41EB-95EC-4DD43FEA64C8}"/>
    <hyperlink ref="B24" r:id="rId16" display="http://aa.com/" xr:uid="{E3626A60-59BE-4E34-B6C5-475B9A580E3E}"/>
    <hyperlink ref="B25" r:id="rId17" xr:uid="{BE86DC59-0C4F-459B-9A07-89E4189BC984}"/>
    <hyperlink ref="B32" r:id="rId18" display="https://www.pqdmfg.com/" xr:uid="{E078D94F-38F9-451B-ACE5-10DEBF6A0100}"/>
    <hyperlink ref="B35" r:id="rId19" display="http://sionbrands.com/" xr:uid="{CEC6F754-4E8D-4AD8-80B2-842B88BBFC59}"/>
  </hyperlinks>
  <pageMargins left="0.7" right="0.7" top="0.75" bottom="0.75" header="0.3" footer="0.3"/>
  <pageSetup orientation="portrait" horizontalDpi="0" verticalDpi="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Helmet Mfgs &amp; Funding </vt:lpstr>
    </vt:vector>
  </TitlesOfParts>
  <Company>Drexel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 sobkiw</dc:creator>
  <cp:lastModifiedBy> walt</cp:lastModifiedBy>
  <cp:lastPrinted>2012-08-13T21:37:17Z</cp:lastPrinted>
  <dcterms:created xsi:type="dcterms:W3CDTF">1998-06-13T18:28:39Z</dcterms:created>
  <dcterms:modified xsi:type="dcterms:W3CDTF">2020-04-11T04:35:17Z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