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-places\Elizandra\Cassbeth\covid-19\return-to-life\"/>
    </mc:Choice>
  </mc:AlternateContent>
  <xr:revisionPtr revIDLastSave="0" documentId="13_ncr:1_{279BE65C-3429-4B67-87B1-14ECBB4D3516}" xr6:coauthVersionLast="47" xr6:coauthVersionMax="47" xr10:uidLastSave="{00000000-0000-0000-0000-000000000000}"/>
  <bookViews>
    <workbookView xWindow="-120" yWindow="-120" windowWidth="20730" windowHeight="11310" tabRatio="807" activeTab="1" xr2:uid="{C3C45A86-CBAD-4A54-93FD-0E9933862F0A}"/>
  </bookViews>
  <sheets>
    <sheet name="Instructions" sheetId="5" r:id="rId1"/>
    <sheet name="ACH Cost Benfit" sheetId="18" r:id="rId2"/>
  </sheets>
  <calcPr calcId="191029" iterateCount="1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8" l="1"/>
  <c r="G14" i="18"/>
  <c r="I14" i="18"/>
  <c r="D6" i="18"/>
  <c r="C6" i="18"/>
  <c r="B6" i="18"/>
  <c r="E6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C26" i="18"/>
  <c r="B11" i="18"/>
  <c r="D26" i="18"/>
  <c r="B36" i="18"/>
  <c r="E26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F26" i="18"/>
  <c r="C25" i="18"/>
  <c r="D25" i="18"/>
  <c r="E25" i="18"/>
  <c r="F25" i="18"/>
  <c r="C24" i="18"/>
  <c r="D24" i="18"/>
  <c r="E24" i="18"/>
  <c r="F24" i="18"/>
  <c r="C23" i="18"/>
  <c r="D23" i="18"/>
  <c r="E23" i="18"/>
  <c r="F23" i="18"/>
  <c r="C22" i="18"/>
  <c r="D22" i="18"/>
  <c r="E22" i="18"/>
  <c r="F22" i="18"/>
  <c r="C21" i="18"/>
  <c r="D21" i="18"/>
  <c r="E21" i="18"/>
  <c r="F21" i="18"/>
  <c r="C20" i="18"/>
  <c r="D20" i="18"/>
  <c r="E20" i="18"/>
  <c r="F20" i="18"/>
  <c r="C19" i="18"/>
  <c r="D19" i="18"/>
  <c r="E19" i="18"/>
  <c r="F19" i="18"/>
  <c r="C18" i="18"/>
  <c r="D18" i="18"/>
  <c r="E18" i="18"/>
  <c r="F18" i="18"/>
  <c r="C17" i="18"/>
  <c r="D17" i="18"/>
  <c r="E17" i="18"/>
  <c r="F17" i="18"/>
  <c r="C16" i="18"/>
  <c r="D16" i="18"/>
  <c r="E16" i="18"/>
  <c r="F16" i="18"/>
  <c r="C15" i="18"/>
  <c r="D15" i="18"/>
  <c r="E15" i="18"/>
  <c r="F15" i="18"/>
  <c r="C14" i="18"/>
  <c r="D14" i="18"/>
  <c r="E14" i="18"/>
  <c r="I12" i="18"/>
  <c r="M12" i="18"/>
  <c r="H12" i="18"/>
  <c r="L12" i="18"/>
  <c r="G12" i="18"/>
  <c r="K12" i="18"/>
  <c r="F12" i="18"/>
  <c r="J12" i="18"/>
  <c r="I26" i="18"/>
  <c r="M26" i="18"/>
  <c r="I25" i="18"/>
  <c r="M25" i="18"/>
  <c r="I24" i="18"/>
  <c r="M24" i="18"/>
  <c r="I23" i="18"/>
  <c r="M23" i="18"/>
  <c r="I22" i="18"/>
  <c r="M22" i="18"/>
  <c r="I21" i="18"/>
  <c r="M21" i="18"/>
  <c r="I20" i="18"/>
  <c r="M20" i="18"/>
  <c r="I19" i="18"/>
  <c r="M19" i="18"/>
  <c r="I18" i="18"/>
  <c r="M18" i="18"/>
  <c r="I17" i="18"/>
  <c r="M17" i="18"/>
  <c r="I16" i="18"/>
  <c r="M16" i="18"/>
  <c r="I15" i="18"/>
  <c r="M15" i="18"/>
  <c r="M14" i="18"/>
  <c r="H14" i="18"/>
  <c r="H26" i="18"/>
  <c r="L26" i="18"/>
  <c r="H25" i="18"/>
  <c r="L25" i="18"/>
  <c r="H24" i="18"/>
  <c r="L24" i="18"/>
  <c r="H23" i="18"/>
  <c r="L23" i="18"/>
  <c r="H22" i="18"/>
  <c r="L22" i="18"/>
  <c r="H21" i="18"/>
  <c r="L21" i="18"/>
  <c r="H20" i="18"/>
  <c r="L20" i="18"/>
  <c r="H19" i="18"/>
  <c r="L19" i="18"/>
  <c r="H18" i="18"/>
  <c r="L18" i="18"/>
  <c r="H17" i="18"/>
  <c r="L17" i="18"/>
  <c r="H16" i="18"/>
  <c r="L16" i="18"/>
  <c r="H15" i="18"/>
  <c r="L15" i="18"/>
  <c r="L14" i="18"/>
  <c r="G26" i="18"/>
  <c r="K26" i="18"/>
  <c r="G25" i="18"/>
  <c r="K25" i="18"/>
  <c r="G24" i="18"/>
  <c r="K24" i="18"/>
  <c r="G23" i="18"/>
  <c r="K23" i="18"/>
  <c r="G22" i="18"/>
  <c r="K22" i="18"/>
  <c r="G21" i="18"/>
  <c r="K21" i="18"/>
  <c r="G20" i="18"/>
  <c r="K20" i="18"/>
  <c r="G19" i="18"/>
  <c r="K19" i="18"/>
  <c r="G18" i="18"/>
  <c r="K18" i="18"/>
  <c r="G17" i="18"/>
  <c r="K17" i="18"/>
  <c r="G16" i="18"/>
  <c r="K16" i="18"/>
  <c r="G15" i="18"/>
  <c r="K15" i="18"/>
  <c r="K14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B34" i="18"/>
  <c r="B37" i="18"/>
  <c r="B40" i="18"/>
</calcChain>
</file>

<file path=xl/sharedStrings.xml><?xml version="1.0" encoding="utf-8"?>
<sst xmlns="http://schemas.openxmlformats.org/spreadsheetml/2006/main" count="40" uniqueCount="40">
  <si>
    <t>ACH</t>
  </si>
  <si>
    <t>Mech Watts / CFM 2023</t>
  </si>
  <si>
    <t>Watts</t>
  </si>
  <si>
    <t>By Walter Sobkiw</t>
  </si>
  <si>
    <t>Remaining Virus 63%</t>
  </si>
  <si>
    <t>Mechanical ventilation power 1 ACH (1 cuft)</t>
  </si>
  <si>
    <t>Mechanical ventilation power 1 ACH (1000 sqft 12 ft ceiling)</t>
  </si>
  <si>
    <t>UV Ventilation 12 eACH (1000 sqft)</t>
  </si>
  <si>
    <t>avg NJ commercial electricity rate $ / kWh</t>
  </si>
  <si>
    <t>avg NJ residential electricity rate $ / kWh</t>
  </si>
  <si>
    <t>wks / yr</t>
  </si>
  <si>
    <t>days / wk</t>
  </si>
  <si>
    <t>hr / day</t>
  </si>
  <si>
    <t>Tot Hrs / Yr</t>
  </si>
  <si>
    <t>Watts 
(1000 sq ft)</t>
  </si>
  <si>
    <t>kWh 
(work yr)</t>
  </si>
  <si>
    <t>Avg Hourly Rate</t>
  </si>
  <si>
    <t>CO2 lbs / kWh</t>
  </si>
  <si>
    <t>Workers</t>
  </si>
  <si>
    <t>ACH Cost Benfit</t>
  </si>
  <si>
    <t>A</t>
  </si>
  <si>
    <t>B</t>
  </si>
  <si>
    <t>C</t>
  </si>
  <si>
    <t>D</t>
  </si>
  <si>
    <t>Scenarios</t>
  </si>
  <si>
    <t>Total Costs A</t>
  </si>
  <si>
    <t>Total Costs B</t>
  </si>
  <si>
    <t>Total Costs C</t>
  </si>
  <si>
    <t>Total Costs D</t>
  </si>
  <si>
    <t>UV Ventilation 1 eACH (1000 sqft)</t>
  </si>
  <si>
    <t>Watts per 1 ACH per (1000 sqft 12 ft ceiling)</t>
  </si>
  <si>
    <t>Total Savings A</t>
  </si>
  <si>
    <t>Total Savings B</t>
  </si>
  <si>
    <t>Total Savings C</t>
  </si>
  <si>
    <t>Total Savings D</t>
  </si>
  <si>
    <t>Days off sick</t>
  </si>
  <si>
    <t>Workers in 1000 sqft space</t>
  </si>
  <si>
    <t>hrs / day</t>
  </si>
  <si>
    <t>Ventilation $ / yr</t>
  </si>
  <si>
    <t>Sick Days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</si>
</sst>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&quot;$&quot;#,##0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Font="1"/>
    <xf numFmtId="0" fontId="2" fillId="0" borderId="0" xfId="0" applyFont="1" applyAlignment="1">
      <alignment horizontal="center" vertical="center"/>
    </xf>
    <xf numFmtId="1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Fill="1" applyBorder="1" applyAlignment="1"/>
    <xf numFmtId="0" fontId="1" fillId="0" borderId="1" xfId="0" applyFont="1" applyBorder="1"/>
    <xf numFmtId="166" fontId="0" fillId="0" borderId="0" xfId="0" applyNumberFormat="1" applyFill="1"/>
    <xf numFmtId="2" fontId="1" fillId="0" borderId="0" xfId="0" applyNumberFormat="1" applyFont="1"/>
    <xf numFmtId="165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Fill="1"/>
    <xf numFmtId="2" fontId="0" fillId="0" borderId="0" xfId="0" applyNumberFormat="1" applyFill="1"/>
    <xf numFmtId="0" fontId="0" fillId="0" borderId="0" xfId="0" applyFill="1"/>
    <xf numFmtId="165" fontId="0" fillId="0" borderId="0" xfId="0" applyNumberFormat="1" applyFill="1"/>
    <xf numFmtId="166" fontId="0" fillId="2" borderId="0" xfId="0" applyNumberFormat="1" applyFill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C47FA-EC0D-44CC-8E2D-AD785761CB11}">
  <dimension ref="A2:A55"/>
  <sheetViews>
    <sheetView workbookViewId="0">
      <selection sqref="A1:XFD1048576"/>
    </sheetView>
  </sheetViews>
  <sheetFormatPr defaultRowHeight="15" x14ac:dyDescent="0.25"/>
  <cols>
    <col min="1" max="1" width="130.85546875" style="13" bestFit="1" customWidth="1"/>
    <col min="2" max="16384" width="9.140625" style="13"/>
  </cols>
  <sheetData>
    <row r="2" spans="1:1" x14ac:dyDescent="0.25">
      <c r="A2" s="4" t="s">
        <v>19</v>
      </c>
    </row>
    <row r="3" spans="1:1" x14ac:dyDescent="0.25">
      <c r="A3" s="4"/>
    </row>
    <row r="4" spans="1:1" x14ac:dyDescent="0.25">
      <c r="A4" s="4"/>
    </row>
    <row r="6" spans="1:1" ht="15.75" x14ac:dyDescent="0.25">
      <c r="A6" s="14" t="s">
        <v>3</v>
      </c>
    </row>
    <row r="7" spans="1:1" x14ac:dyDescent="0.25">
      <c r="A7" s="15">
        <v>45317</v>
      </c>
    </row>
    <row r="8" spans="1:1" x14ac:dyDescent="0.25">
      <c r="A8" s="16"/>
    </row>
    <row r="9" spans="1:1" x14ac:dyDescent="0.25">
      <c r="A9" s="16"/>
    </row>
    <row r="10" spans="1:1" x14ac:dyDescent="0.25">
      <c r="A10" s="16"/>
    </row>
    <row r="11" spans="1:1" x14ac:dyDescent="0.25">
      <c r="A11" s="16"/>
    </row>
    <row r="12" spans="1:1" x14ac:dyDescent="0.25">
      <c r="A12" s="4"/>
    </row>
    <row r="20" spans="1:1" x14ac:dyDescent="0.25">
      <c r="A20" s="4"/>
    </row>
    <row r="29" spans="1:1" x14ac:dyDescent="0.25">
      <c r="A29" s="4"/>
    </row>
    <row r="38" spans="1:1" x14ac:dyDescent="0.25">
      <c r="A38" s="17"/>
    </row>
    <row r="39" spans="1:1" x14ac:dyDescent="0.25">
      <c r="A39" s="18"/>
    </row>
    <row r="41" spans="1:1" x14ac:dyDescent="0.25">
      <c r="A41" s="4"/>
    </row>
    <row r="55" spans="1:1" x14ac:dyDescent="0.25">
      <c r="A5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83A63-213C-42CB-AA0E-9DCD671072F4}">
  <dimension ref="A1:M40"/>
  <sheetViews>
    <sheetView tabSelected="1" zoomScaleNormal="100" workbookViewId="0">
      <selection activeCell="J16" sqref="J16"/>
    </sheetView>
  </sheetViews>
  <sheetFormatPr defaultRowHeight="15" x14ac:dyDescent="0.25"/>
  <cols>
    <col min="1" max="1" width="4.7109375" bestFit="1" customWidth="1"/>
    <col min="2" max="2" width="10.42578125" bestFit="1" customWidth="1"/>
    <col min="3" max="3" width="6.5703125" bestFit="1" customWidth="1"/>
    <col min="4" max="4" width="8.140625" bestFit="1" customWidth="1"/>
    <col min="5" max="5" width="9" bestFit="1" customWidth="1"/>
  </cols>
  <sheetData>
    <row r="1" spans="1:13" s="9" customFormat="1" x14ac:dyDescent="0.25">
      <c r="A1" s="4"/>
      <c r="B1" s="4" t="s">
        <v>20</v>
      </c>
      <c r="C1" s="4" t="s">
        <v>21</v>
      </c>
      <c r="D1" s="4" t="s">
        <v>22</v>
      </c>
      <c r="E1" s="4" t="s">
        <v>23</v>
      </c>
      <c r="F1" s="4" t="s">
        <v>24</v>
      </c>
    </row>
    <row r="2" spans="1:13" x14ac:dyDescent="0.25">
      <c r="B2" s="16">
        <v>3</v>
      </c>
      <c r="C2" s="16">
        <v>3</v>
      </c>
      <c r="D2" s="16">
        <v>3</v>
      </c>
      <c r="E2" s="16">
        <v>3</v>
      </c>
      <c r="F2" s="1" t="s">
        <v>35</v>
      </c>
    </row>
    <row r="3" spans="1:13" s="9" customFormat="1" x14ac:dyDescent="0.25">
      <c r="B3" s="22">
        <v>28</v>
      </c>
      <c r="C3" s="22">
        <v>28</v>
      </c>
      <c r="D3" s="22">
        <v>28</v>
      </c>
      <c r="E3" s="22">
        <v>28</v>
      </c>
      <c r="F3" s="1" t="s">
        <v>16</v>
      </c>
    </row>
    <row r="4" spans="1:13" s="9" customFormat="1" x14ac:dyDescent="0.25">
      <c r="B4" s="16">
        <v>8</v>
      </c>
      <c r="C4" s="16">
        <v>8</v>
      </c>
      <c r="D4" s="16">
        <v>8</v>
      </c>
      <c r="E4" s="16">
        <v>8</v>
      </c>
      <c r="F4" s="1" t="s">
        <v>37</v>
      </c>
    </row>
    <row r="5" spans="1:13" s="9" customFormat="1" x14ac:dyDescent="0.25">
      <c r="B5" s="23">
        <v>10</v>
      </c>
      <c r="C5" s="23">
        <v>5</v>
      </c>
      <c r="D5" s="23">
        <v>3</v>
      </c>
      <c r="E5" s="23">
        <v>1</v>
      </c>
      <c r="F5" s="19" t="s">
        <v>36</v>
      </c>
    </row>
    <row r="6" spans="1:13" x14ac:dyDescent="0.25">
      <c r="B6" s="24">
        <f t="shared" ref="B6:D6" si="0">B2*B3*B4*B5</f>
        <v>6720</v>
      </c>
      <c r="C6" s="24">
        <f t="shared" si="0"/>
        <v>3360</v>
      </c>
      <c r="D6" s="24">
        <f t="shared" si="0"/>
        <v>2016</v>
      </c>
      <c r="E6" s="24">
        <f>E2*E3*E4*E5</f>
        <v>672</v>
      </c>
      <c r="F6" s="32" t="s">
        <v>39</v>
      </c>
    </row>
    <row r="8" spans="1:13" x14ac:dyDescent="0.25">
      <c r="B8" s="16">
        <v>5</v>
      </c>
      <c r="C8" s="1" t="s">
        <v>11</v>
      </c>
    </row>
    <row r="9" spans="1:13" x14ac:dyDescent="0.25">
      <c r="B9" s="16">
        <v>8</v>
      </c>
      <c r="C9" s="1" t="s">
        <v>12</v>
      </c>
    </row>
    <row r="10" spans="1:13" x14ac:dyDescent="0.25">
      <c r="B10" s="23">
        <v>52</v>
      </c>
      <c r="C10" s="19" t="s">
        <v>10</v>
      </c>
    </row>
    <row r="11" spans="1:13" x14ac:dyDescent="0.25">
      <c r="B11" s="2">
        <f>B8*B9*B10</f>
        <v>2080</v>
      </c>
      <c r="C11" s="1" t="s">
        <v>13</v>
      </c>
    </row>
    <row r="12" spans="1:13" s="9" customFormat="1" x14ac:dyDescent="0.25">
      <c r="E12" s="3" t="s">
        <v>18</v>
      </c>
      <c r="F12" s="2">
        <f>B5</f>
        <v>10</v>
      </c>
      <c r="G12" s="2">
        <f>C5</f>
        <v>5</v>
      </c>
      <c r="H12" s="2">
        <f>D5</f>
        <v>3</v>
      </c>
      <c r="I12" s="2">
        <f>E5</f>
        <v>1</v>
      </c>
      <c r="J12" s="2">
        <f>F12</f>
        <v>10</v>
      </c>
      <c r="K12" s="2">
        <f t="shared" ref="K12:M12" si="1">G12</f>
        <v>5</v>
      </c>
      <c r="L12" s="2">
        <f t="shared" si="1"/>
        <v>3</v>
      </c>
      <c r="M12" s="2">
        <f t="shared" si="1"/>
        <v>1</v>
      </c>
    </row>
    <row r="13" spans="1:13" s="8" customFormat="1" ht="45" x14ac:dyDescent="0.25">
      <c r="A13" s="8" t="s">
        <v>0</v>
      </c>
      <c r="B13" s="8" t="s">
        <v>4</v>
      </c>
      <c r="C13" s="8" t="s">
        <v>14</v>
      </c>
      <c r="D13" s="8" t="s">
        <v>15</v>
      </c>
      <c r="E13" s="8" t="s">
        <v>38</v>
      </c>
      <c r="F13" s="8" t="s">
        <v>25</v>
      </c>
      <c r="G13" s="8" t="s">
        <v>26</v>
      </c>
      <c r="H13" s="8" t="s">
        <v>27</v>
      </c>
      <c r="I13" s="8" t="s">
        <v>28</v>
      </c>
      <c r="J13" s="8" t="s">
        <v>31</v>
      </c>
      <c r="K13" s="8" t="s">
        <v>32</v>
      </c>
      <c r="L13" s="8" t="s">
        <v>33</v>
      </c>
      <c r="M13" s="8" t="s">
        <v>34</v>
      </c>
    </row>
    <row r="14" spans="1:13" x14ac:dyDescent="0.25">
      <c r="A14" s="1">
        <v>0</v>
      </c>
      <c r="B14" s="10">
        <v>1</v>
      </c>
      <c r="C14">
        <f t="shared" ref="C14:C26" si="2">A14*$B$28</f>
        <v>0</v>
      </c>
      <c r="D14" s="9">
        <f>C14*8*52</f>
        <v>0</v>
      </c>
      <c r="E14" s="11">
        <f t="shared" ref="E14:E26" si="3">D14*$B$36</f>
        <v>0</v>
      </c>
      <c r="F14" s="12">
        <f>$E14+$B14*B$6</f>
        <v>6720</v>
      </c>
      <c r="G14" s="12">
        <f>$E14+$B14*C$6</f>
        <v>3360</v>
      </c>
      <c r="H14" s="12">
        <f t="shared" ref="H14:H26" si="4">$E14+$B14*D$6</f>
        <v>2016</v>
      </c>
      <c r="I14" s="20">
        <f>$E14+$B14*E$6</f>
        <v>672</v>
      </c>
      <c r="J14" s="12">
        <f>F$14-F14</f>
        <v>0</v>
      </c>
      <c r="K14" s="12">
        <f>G$14-G14</f>
        <v>0</v>
      </c>
      <c r="L14" s="12">
        <f>H$14-H14</f>
        <v>0</v>
      </c>
      <c r="M14" s="12">
        <f>I$14-I14</f>
        <v>0</v>
      </c>
    </row>
    <row r="15" spans="1:13" x14ac:dyDescent="0.25">
      <c r="A15" s="27">
        <f>A14+1</f>
        <v>1</v>
      </c>
      <c r="B15" s="28">
        <f>B14*0.63</f>
        <v>0.63</v>
      </c>
      <c r="C15" s="29">
        <f t="shared" si="2"/>
        <v>104</v>
      </c>
      <c r="D15" s="29">
        <f t="shared" ref="D15:D26" si="5">C15*$B$11/1000</f>
        <v>216.32</v>
      </c>
      <c r="E15" s="30">
        <f t="shared" si="3"/>
        <v>29.700735999999999</v>
      </c>
      <c r="F15" s="20">
        <f t="shared" ref="F14:F26" si="6">$E15+$B15*B$6</f>
        <v>4263.3007360000001</v>
      </c>
      <c r="G15" s="20">
        <f t="shared" ref="G14:G26" si="7">$E15+$B15*C$6</f>
        <v>2146.500736</v>
      </c>
      <c r="H15" s="20">
        <f t="shared" si="4"/>
        <v>1299.7807359999999</v>
      </c>
      <c r="I15" s="20">
        <f t="shared" ref="I15:I26" si="8">$E15+$B15*E$6</f>
        <v>453.06073600000002</v>
      </c>
      <c r="J15" s="20">
        <f t="shared" ref="J15:M26" si="9">F$14-F15</f>
        <v>2456.6992639999999</v>
      </c>
      <c r="K15" s="20">
        <f t="shared" si="9"/>
        <v>1213.499264</v>
      </c>
      <c r="L15" s="20">
        <f t="shared" si="9"/>
        <v>716.21926400000007</v>
      </c>
      <c r="M15" s="20">
        <f t="shared" si="9"/>
        <v>218.93926399999998</v>
      </c>
    </row>
    <row r="16" spans="1:13" x14ac:dyDescent="0.25">
      <c r="A16" s="27">
        <f t="shared" ref="A16:A26" si="10">A15+1</f>
        <v>2</v>
      </c>
      <c r="B16" s="28">
        <f t="shared" ref="B16:B26" si="11">B15*0.63</f>
        <v>0.39690000000000003</v>
      </c>
      <c r="C16" s="29">
        <f t="shared" si="2"/>
        <v>208</v>
      </c>
      <c r="D16" s="29">
        <f t="shared" si="5"/>
        <v>432.64</v>
      </c>
      <c r="E16" s="30">
        <f t="shared" si="3"/>
        <v>59.401471999999998</v>
      </c>
      <c r="F16" s="20">
        <f t="shared" si="6"/>
        <v>2726.5694720000001</v>
      </c>
      <c r="G16" s="20">
        <f t="shared" si="7"/>
        <v>1392.9854720000001</v>
      </c>
      <c r="H16" s="20">
        <f t="shared" si="4"/>
        <v>859.55187200000012</v>
      </c>
      <c r="I16" s="20">
        <f t="shared" si="8"/>
        <v>326.11827200000005</v>
      </c>
      <c r="J16" s="20">
        <f t="shared" si="9"/>
        <v>3993.4305279999999</v>
      </c>
      <c r="K16" s="20">
        <f t="shared" si="9"/>
        <v>1967.0145279999999</v>
      </c>
      <c r="L16" s="20">
        <f t="shared" si="9"/>
        <v>1156.448128</v>
      </c>
      <c r="M16" s="20">
        <f t="shared" si="9"/>
        <v>345.88172799999995</v>
      </c>
    </row>
    <row r="17" spans="1:13" x14ac:dyDescent="0.25">
      <c r="A17" s="27">
        <f t="shared" si="10"/>
        <v>3</v>
      </c>
      <c r="B17" s="28">
        <f t="shared" si="11"/>
        <v>0.25004700000000002</v>
      </c>
      <c r="C17" s="29">
        <f t="shared" si="2"/>
        <v>312</v>
      </c>
      <c r="D17" s="29">
        <f t="shared" si="5"/>
        <v>648.96</v>
      </c>
      <c r="E17" s="30">
        <f t="shared" si="3"/>
        <v>89.102208000000005</v>
      </c>
      <c r="F17" s="20">
        <f t="shared" si="6"/>
        <v>1769.4180480000002</v>
      </c>
      <c r="G17" s="20">
        <f t="shared" si="7"/>
        <v>929.26012800000012</v>
      </c>
      <c r="H17" s="20">
        <f t="shared" si="4"/>
        <v>593.19695999999999</v>
      </c>
      <c r="I17" s="20">
        <f t="shared" si="8"/>
        <v>257.13379200000003</v>
      </c>
      <c r="J17" s="20">
        <f t="shared" si="9"/>
        <v>4950.5819519999995</v>
      </c>
      <c r="K17" s="20">
        <f t="shared" si="9"/>
        <v>2430.7398720000001</v>
      </c>
      <c r="L17" s="20">
        <f t="shared" si="9"/>
        <v>1422.80304</v>
      </c>
      <c r="M17" s="20">
        <f t="shared" si="9"/>
        <v>414.86620799999997</v>
      </c>
    </row>
    <row r="18" spans="1:13" x14ac:dyDescent="0.25">
      <c r="A18" s="27">
        <f t="shared" si="10"/>
        <v>4</v>
      </c>
      <c r="B18" s="28">
        <f t="shared" si="11"/>
        <v>0.15752961000000001</v>
      </c>
      <c r="C18" s="29">
        <f t="shared" si="2"/>
        <v>416</v>
      </c>
      <c r="D18" s="29">
        <f t="shared" si="5"/>
        <v>865.28</v>
      </c>
      <c r="E18" s="30">
        <f t="shared" si="3"/>
        <v>118.802944</v>
      </c>
      <c r="F18" s="20">
        <f t="shared" si="6"/>
        <v>1177.4019232000001</v>
      </c>
      <c r="G18" s="20">
        <f t="shared" si="7"/>
        <v>648.10243360000004</v>
      </c>
      <c r="H18" s="20">
        <f t="shared" si="4"/>
        <v>436.38263776000008</v>
      </c>
      <c r="I18" s="20">
        <f t="shared" si="8"/>
        <v>224.66284192000001</v>
      </c>
      <c r="J18" s="20">
        <f t="shared" si="9"/>
        <v>5542.5980767999999</v>
      </c>
      <c r="K18" s="20">
        <f t="shared" si="9"/>
        <v>2711.8975664</v>
      </c>
      <c r="L18" s="20">
        <f t="shared" si="9"/>
        <v>1579.6173622399999</v>
      </c>
      <c r="M18" s="20">
        <f t="shared" si="9"/>
        <v>447.33715807999999</v>
      </c>
    </row>
    <row r="19" spans="1:13" x14ac:dyDescent="0.25">
      <c r="A19" s="27">
        <f t="shared" si="10"/>
        <v>5</v>
      </c>
      <c r="B19" s="28">
        <f t="shared" si="11"/>
        <v>9.9243654300000012E-2</v>
      </c>
      <c r="C19" s="29">
        <f t="shared" si="2"/>
        <v>520</v>
      </c>
      <c r="D19" s="29">
        <f t="shared" si="5"/>
        <v>1081.5999999999999</v>
      </c>
      <c r="E19" s="30">
        <f t="shared" si="3"/>
        <v>148.50368</v>
      </c>
      <c r="F19" s="20">
        <f t="shared" si="6"/>
        <v>815.42103689600015</v>
      </c>
      <c r="G19" s="20">
        <f t="shared" si="7"/>
        <v>481.96235844800003</v>
      </c>
      <c r="H19" s="20">
        <f t="shared" si="4"/>
        <v>348.57888706879999</v>
      </c>
      <c r="I19" s="20">
        <f t="shared" si="8"/>
        <v>215.1954156896</v>
      </c>
      <c r="J19" s="20">
        <f t="shared" si="9"/>
        <v>5904.5789631039997</v>
      </c>
      <c r="K19" s="20">
        <f t="shared" si="9"/>
        <v>2878.037641552</v>
      </c>
      <c r="L19" s="20">
        <f t="shared" si="9"/>
        <v>1667.4211129312</v>
      </c>
      <c r="M19" s="31">
        <f t="shared" si="9"/>
        <v>456.8045843104</v>
      </c>
    </row>
    <row r="20" spans="1:13" x14ac:dyDescent="0.25">
      <c r="A20" s="27">
        <f t="shared" si="10"/>
        <v>6</v>
      </c>
      <c r="B20" s="28">
        <f t="shared" si="11"/>
        <v>6.2523502209000006E-2</v>
      </c>
      <c r="C20" s="29">
        <f t="shared" si="2"/>
        <v>624</v>
      </c>
      <c r="D20" s="29">
        <f t="shared" si="5"/>
        <v>1297.92</v>
      </c>
      <c r="E20" s="30">
        <f t="shared" si="3"/>
        <v>178.20441600000001</v>
      </c>
      <c r="F20" s="20">
        <f t="shared" si="6"/>
        <v>598.36235084448003</v>
      </c>
      <c r="G20" s="20">
        <f t="shared" si="7"/>
        <v>388.28338342224004</v>
      </c>
      <c r="H20" s="20">
        <f t="shared" si="4"/>
        <v>304.25179645334401</v>
      </c>
      <c r="I20" s="20">
        <f t="shared" si="8"/>
        <v>220.22020948444802</v>
      </c>
      <c r="J20" s="20">
        <f t="shared" si="9"/>
        <v>6121.6376491555202</v>
      </c>
      <c r="K20" s="20">
        <f t="shared" si="9"/>
        <v>2971.7166165777599</v>
      </c>
      <c r="L20" s="20">
        <f t="shared" si="9"/>
        <v>1711.748203546656</v>
      </c>
      <c r="M20" s="20">
        <f t="shared" si="9"/>
        <v>451.77979051555201</v>
      </c>
    </row>
    <row r="21" spans="1:13" x14ac:dyDescent="0.25">
      <c r="A21" s="27">
        <f t="shared" si="10"/>
        <v>7</v>
      </c>
      <c r="B21" s="28">
        <f t="shared" si="11"/>
        <v>3.9389806391670001E-2</v>
      </c>
      <c r="C21" s="29">
        <f t="shared" si="2"/>
        <v>728</v>
      </c>
      <c r="D21" s="29">
        <f t="shared" si="5"/>
        <v>1514.24</v>
      </c>
      <c r="E21" s="30">
        <f t="shared" si="3"/>
        <v>207.90515200000002</v>
      </c>
      <c r="F21" s="20">
        <f t="shared" si="6"/>
        <v>472.60465095202244</v>
      </c>
      <c r="G21" s="20">
        <f t="shared" si="7"/>
        <v>340.25490147601124</v>
      </c>
      <c r="H21" s="20">
        <f t="shared" si="4"/>
        <v>287.31500168560672</v>
      </c>
      <c r="I21" s="20">
        <f t="shared" si="8"/>
        <v>234.37510189520225</v>
      </c>
      <c r="J21" s="20">
        <f t="shared" si="9"/>
        <v>6247.395349047978</v>
      </c>
      <c r="K21" s="20">
        <f t="shared" si="9"/>
        <v>3019.7450985239889</v>
      </c>
      <c r="L21" s="31">
        <f t="shared" si="9"/>
        <v>1728.6849983143934</v>
      </c>
      <c r="M21" s="20">
        <f t="shared" si="9"/>
        <v>437.62489810479775</v>
      </c>
    </row>
    <row r="22" spans="1:13" x14ac:dyDescent="0.25">
      <c r="A22" s="27">
        <f t="shared" si="10"/>
        <v>8</v>
      </c>
      <c r="B22" s="28">
        <f t="shared" si="11"/>
        <v>2.4815578026752102E-2</v>
      </c>
      <c r="C22" s="29">
        <f t="shared" si="2"/>
        <v>832</v>
      </c>
      <c r="D22" s="29">
        <f t="shared" si="5"/>
        <v>1730.56</v>
      </c>
      <c r="E22" s="30">
        <f t="shared" si="3"/>
        <v>237.60588799999999</v>
      </c>
      <c r="F22" s="20">
        <f t="shared" si="6"/>
        <v>404.36657233977411</v>
      </c>
      <c r="G22" s="20">
        <f t="shared" si="7"/>
        <v>320.98623016988705</v>
      </c>
      <c r="H22" s="20">
        <f t="shared" si="4"/>
        <v>287.63409330193224</v>
      </c>
      <c r="I22" s="20">
        <f t="shared" si="8"/>
        <v>254.2819564339774</v>
      </c>
      <c r="J22" s="20">
        <f t="shared" si="9"/>
        <v>6315.6334276602256</v>
      </c>
      <c r="K22" s="20">
        <f t="shared" si="9"/>
        <v>3039.0137698301128</v>
      </c>
      <c r="L22" s="20">
        <f t="shared" si="9"/>
        <v>1728.3659066980676</v>
      </c>
      <c r="M22" s="20">
        <f t="shared" si="9"/>
        <v>417.71804356602263</v>
      </c>
    </row>
    <row r="23" spans="1:13" x14ac:dyDescent="0.25">
      <c r="A23" s="27">
        <f t="shared" si="10"/>
        <v>9</v>
      </c>
      <c r="B23" s="28">
        <f t="shared" si="11"/>
        <v>1.5633814156853824E-2</v>
      </c>
      <c r="C23" s="29">
        <f t="shared" si="2"/>
        <v>936</v>
      </c>
      <c r="D23" s="29">
        <f t="shared" si="5"/>
        <v>1946.88</v>
      </c>
      <c r="E23" s="30">
        <f t="shared" si="3"/>
        <v>267.306624</v>
      </c>
      <c r="F23" s="20">
        <f t="shared" si="6"/>
        <v>372.36585513405771</v>
      </c>
      <c r="G23" s="20">
        <f t="shared" si="7"/>
        <v>319.83623956702883</v>
      </c>
      <c r="H23" s="20">
        <f t="shared" si="4"/>
        <v>298.82439334021728</v>
      </c>
      <c r="I23" s="20">
        <f t="shared" si="8"/>
        <v>277.81254711340574</v>
      </c>
      <c r="J23" s="20">
        <f t="shared" si="9"/>
        <v>6347.6341448659423</v>
      </c>
      <c r="K23" s="31">
        <f t="shared" si="9"/>
        <v>3040.1637604329712</v>
      </c>
      <c r="L23" s="20">
        <f t="shared" si="9"/>
        <v>1717.1756066597827</v>
      </c>
      <c r="M23" s="20">
        <f t="shared" si="9"/>
        <v>394.18745288659426</v>
      </c>
    </row>
    <row r="24" spans="1:13" x14ac:dyDescent="0.25">
      <c r="A24" s="27">
        <f t="shared" si="10"/>
        <v>10</v>
      </c>
      <c r="B24" s="28">
        <f t="shared" si="11"/>
        <v>9.8493029188179097E-3</v>
      </c>
      <c r="C24" s="29">
        <f t="shared" si="2"/>
        <v>1040</v>
      </c>
      <c r="D24" s="29">
        <f t="shared" si="5"/>
        <v>2163.1999999999998</v>
      </c>
      <c r="E24" s="30">
        <f t="shared" si="3"/>
        <v>297.00736000000001</v>
      </c>
      <c r="F24" s="20">
        <f t="shared" si="6"/>
        <v>363.19467561445634</v>
      </c>
      <c r="G24" s="20">
        <f t="shared" si="7"/>
        <v>330.10101780722817</v>
      </c>
      <c r="H24" s="20">
        <f t="shared" si="4"/>
        <v>316.86355468433692</v>
      </c>
      <c r="I24" s="20">
        <f t="shared" si="8"/>
        <v>303.62609156144566</v>
      </c>
      <c r="J24" s="31">
        <f t="shared" si="9"/>
        <v>6356.8053243855438</v>
      </c>
      <c r="K24" s="20">
        <f t="shared" si="9"/>
        <v>3029.8989821927717</v>
      </c>
      <c r="L24" s="20">
        <f t="shared" si="9"/>
        <v>1699.136445315663</v>
      </c>
      <c r="M24" s="20">
        <f t="shared" si="9"/>
        <v>368.37390843855434</v>
      </c>
    </row>
    <row r="25" spans="1:13" x14ac:dyDescent="0.25">
      <c r="A25" s="27">
        <f t="shared" si="10"/>
        <v>11</v>
      </c>
      <c r="B25" s="28">
        <f t="shared" si="11"/>
        <v>6.2050608388552831E-3</v>
      </c>
      <c r="C25" s="29">
        <f t="shared" si="2"/>
        <v>1144</v>
      </c>
      <c r="D25" s="29">
        <f t="shared" si="5"/>
        <v>2379.52</v>
      </c>
      <c r="E25" s="30">
        <f t="shared" si="3"/>
        <v>326.70809600000001</v>
      </c>
      <c r="F25" s="20">
        <f t="shared" si="6"/>
        <v>368.40610483710753</v>
      </c>
      <c r="G25" s="20">
        <f t="shared" si="7"/>
        <v>347.55710041855377</v>
      </c>
      <c r="H25" s="20">
        <f t="shared" si="4"/>
        <v>339.21749865113225</v>
      </c>
      <c r="I25" s="20">
        <f t="shared" si="8"/>
        <v>330.87789688371078</v>
      </c>
      <c r="J25" s="20">
        <f t="shared" si="9"/>
        <v>6351.5938951628923</v>
      </c>
      <c r="K25" s="20">
        <f t="shared" si="9"/>
        <v>3012.442899581446</v>
      </c>
      <c r="L25" s="20">
        <f t="shared" si="9"/>
        <v>1676.7825013488678</v>
      </c>
      <c r="M25" s="20">
        <f t="shared" si="9"/>
        <v>341.12210311628922</v>
      </c>
    </row>
    <row r="26" spans="1:13" x14ac:dyDescent="0.25">
      <c r="A26" s="27">
        <f t="shared" si="10"/>
        <v>12</v>
      </c>
      <c r="B26" s="28">
        <f t="shared" si="11"/>
        <v>3.9091883284788284E-3</v>
      </c>
      <c r="C26" s="29">
        <f t="shared" si="2"/>
        <v>1248</v>
      </c>
      <c r="D26" s="29">
        <f t="shared" si="5"/>
        <v>2595.84</v>
      </c>
      <c r="E26" s="30">
        <f t="shared" si="3"/>
        <v>356.40883200000002</v>
      </c>
      <c r="F26" s="20">
        <f t="shared" si="6"/>
        <v>382.67857756737772</v>
      </c>
      <c r="G26" s="20">
        <f t="shared" si="7"/>
        <v>369.5437047836889</v>
      </c>
      <c r="H26" s="20">
        <f t="shared" si="4"/>
        <v>364.28975567021331</v>
      </c>
      <c r="I26" s="20">
        <f t="shared" si="8"/>
        <v>359.03580655673778</v>
      </c>
      <c r="J26" s="20">
        <f t="shared" si="9"/>
        <v>6337.3214224326221</v>
      </c>
      <c r="K26" s="20">
        <f t="shared" si="9"/>
        <v>2990.456295216311</v>
      </c>
      <c r="L26" s="20">
        <f t="shared" si="9"/>
        <v>1651.7102443297867</v>
      </c>
      <c r="M26" s="20">
        <f t="shared" si="9"/>
        <v>312.96419344326222</v>
      </c>
    </row>
    <row r="27" spans="1:13" s="9" customFormat="1" x14ac:dyDescent="0.25">
      <c r="A27" s="1"/>
      <c r="B27" s="10"/>
      <c r="C27" s="10"/>
      <c r="F27" s="12"/>
      <c r="G27" s="12"/>
      <c r="H27" s="12"/>
      <c r="I27" s="12"/>
      <c r="J27" s="12"/>
    </row>
    <row r="28" spans="1:13" s="9" customFormat="1" x14ac:dyDescent="0.25">
      <c r="A28" s="1"/>
      <c r="B28" s="16">
        <v>104</v>
      </c>
      <c r="C28" s="21" t="s">
        <v>30</v>
      </c>
      <c r="F28" s="12"/>
      <c r="G28" s="12"/>
      <c r="H28" s="12"/>
      <c r="I28" s="12"/>
      <c r="J28" s="12"/>
    </row>
    <row r="29" spans="1:13" s="9" customFormat="1" x14ac:dyDescent="0.25">
      <c r="B29" s="7"/>
      <c r="C29" s="10"/>
    </row>
    <row r="30" spans="1:13" x14ac:dyDescent="0.25">
      <c r="B30" s="26" t="s">
        <v>2</v>
      </c>
      <c r="C30" s="6"/>
    </row>
    <row r="31" spans="1:13" x14ac:dyDescent="0.25">
      <c r="B31" s="16">
        <v>8.6E-3</v>
      </c>
      <c r="C31" s="6" t="s">
        <v>5</v>
      </c>
    </row>
    <row r="32" spans="1:13" x14ac:dyDescent="0.25">
      <c r="B32" s="16">
        <v>104</v>
      </c>
      <c r="C32" s="6" t="s">
        <v>6</v>
      </c>
    </row>
    <row r="33" spans="2:3" x14ac:dyDescent="0.25">
      <c r="B33" s="16">
        <v>207</v>
      </c>
      <c r="C33" s="6" t="s">
        <v>7</v>
      </c>
    </row>
    <row r="34" spans="2:3" s="9" customFormat="1" x14ac:dyDescent="0.25">
      <c r="B34" s="16">
        <f>B33/12</f>
        <v>17.25</v>
      </c>
      <c r="C34" s="6" t="s">
        <v>29</v>
      </c>
    </row>
    <row r="35" spans="2:3" x14ac:dyDescent="0.25">
      <c r="B35" s="16"/>
      <c r="C35" s="5"/>
    </row>
    <row r="36" spans="2:3" x14ac:dyDescent="0.25">
      <c r="B36" s="16">
        <f>13.73/100</f>
        <v>0.13730000000000001</v>
      </c>
      <c r="C36" s="6" t="s">
        <v>8</v>
      </c>
    </row>
    <row r="37" spans="2:3" x14ac:dyDescent="0.25">
      <c r="B37" s="16">
        <f>17.51/100</f>
        <v>0.17510000000000001</v>
      </c>
      <c r="C37" s="6" t="s">
        <v>9</v>
      </c>
    </row>
    <row r="38" spans="2:3" x14ac:dyDescent="0.25">
      <c r="B38" s="16"/>
    </row>
    <row r="39" spans="2:3" x14ac:dyDescent="0.25">
      <c r="B39" s="16">
        <v>0.89</v>
      </c>
      <c r="C39" s="1" t="s">
        <v>17</v>
      </c>
    </row>
    <row r="40" spans="2:3" x14ac:dyDescent="0.25">
      <c r="B40" s="25">
        <f>828/1600</f>
        <v>0.51749999999999996</v>
      </c>
      <c r="C40" s="6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ACH Cost Benfit</vt:lpstr>
    </vt:vector>
  </TitlesOfParts>
  <Company>Cassbeth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Sobkiw</dc:creator>
  <cp:lastModifiedBy> walt</cp:lastModifiedBy>
  <dcterms:created xsi:type="dcterms:W3CDTF">2023-12-02T18:29:35Z</dcterms:created>
  <dcterms:modified xsi:type="dcterms:W3CDTF">2024-01-27T05:19:09Z</dcterms:modified>
</cp:coreProperties>
</file>